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ФХД" sheetId="1" r:id="rId1"/>
    <sheet name="приложение" sheetId="2" r:id="rId2"/>
  </sheets>
  <definedNames>
    <definedName name="_ftn1_1">'ПФХД'!#REF!</definedName>
    <definedName name="_ftn2_1">'ПФХД'!#REF!</definedName>
    <definedName name="_ftnref1_1">'ПФХД'!#REF!</definedName>
    <definedName name="_ftnref2_1">'ПФХД'!#REF!</definedName>
  </definedNames>
  <calcPr fullCalcOnLoad="1"/>
</workbook>
</file>

<file path=xl/sharedStrings.xml><?xml version="1.0" encoding="utf-8"?>
<sst xmlns="http://schemas.openxmlformats.org/spreadsheetml/2006/main" count="357" uniqueCount="210">
  <si>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</si>
  <si>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</si>
  <si>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</si>
  <si>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</si>
  <si>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муниципального бюджетного учреждения </t>
  </si>
  <si>
    <t>по ОКПО</t>
  </si>
  <si>
    <t>ИНН / КПП</t>
  </si>
  <si>
    <t>7320002842/732001001</t>
  </si>
  <si>
    <t>Единица измерения: руб.</t>
  </si>
  <si>
    <t>________________________</t>
  </si>
  <si>
    <t>по ОКЕИ</t>
  </si>
  <si>
    <t>Наименование органа, осуществляющего функции и полномочия учредителя</t>
  </si>
  <si>
    <t>Администрация муниципального образования "Тереньгульский район"</t>
  </si>
  <si>
    <t>Расчетный счет</t>
  </si>
  <si>
    <t>Наименование банка</t>
  </si>
  <si>
    <t>ГРКЦ ГУ Банка России по Ульяновской области</t>
  </si>
  <si>
    <t>БИК банка</t>
  </si>
  <si>
    <t>047308001</t>
  </si>
  <si>
    <t>Корреспондирующий счет банка</t>
  </si>
  <si>
    <t>-</t>
  </si>
  <si>
    <t>Лицевой счет</t>
  </si>
  <si>
    <t xml:space="preserve">Адрес фактического местонахождения муниципального бюджетного учреждения </t>
  </si>
  <si>
    <t>Ульяновская область,Тереньгульский район, р.п. Тереньга, ул. Комарова, д.4а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</si>
  <si>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</si>
  <si>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</si>
  <si>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1.1.1. деятельность учреждения направлена на сохранение и укрепление физического и психического здоровья детей,                                                                                                                                                                                1.1.2. интеллектуальное и личностное развитие каждого ребенка с учетом индивидуальных особенностей,                   1.1.3. обеспечение готовности к школьному обучению</t>
  </si>
  <si>
    <t>1.2. Виды деятельности муниципального бюджетного учреждения:</t>
  </si>
  <si>
    <t>1.2.1. вопитание, обучение, присмотр, уход, развитие, оздоровление детей в возрасте от 2 месяцев до 7 лет,                               1.2.2. реализация программ дошкольного образования,                                                                                                                     1.2.3. реализация дополнительных образовательных программ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</si>
  <si>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</si>
  <si>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</si>
  <si>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</si>
  <si>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</si>
  <si>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</si>
  <si>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</si>
  <si>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</si>
  <si>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</si>
  <si>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</si>
  <si>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</si>
  <si>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муниципального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</si>
  <si>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</si>
  <si>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</si>
  <si>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</si>
  <si>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</si>
  <si>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</si>
  <si>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</si>
  <si>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</si>
  <si>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</si>
  <si>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</si>
  <si>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</si>
  <si>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</si>
  <si>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</si>
  <si>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</si>
  <si>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</si>
  <si>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</si>
  <si>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</si>
  <si>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</si>
  <si>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</si>
  <si>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</si>
  <si>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</si>
  <si>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</si>
  <si>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</si>
  <si>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</si>
  <si>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</si>
  <si>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</si>
  <si>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</si>
  <si>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</si>
  <si>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</si>
  <si>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</si>
  <si>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</si>
  <si>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</si>
  <si>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</si>
  <si>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</si>
  <si>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</si>
  <si>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</si>
  <si>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</si>
  <si>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</si>
  <si>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</si>
  <si>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</si>
  <si>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</si>
  <si>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</si>
  <si>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</si>
  <si>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</si>
  <si>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</si>
  <si>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</si>
  <si>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</si>
  <si>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</si>
  <si>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</si>
  <si>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</si>
  <si>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</si>
  <si>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</si>
  <si>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</si>
  <si>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</si>
  <si>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</si>
  <si>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</si>
  <si>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</si>
  <si>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</si>
  <si>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</si>
  <si>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</si>
  <si>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</si>
  <si>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</si>
  <si>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</si>
  <si>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исполняющий бюджет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</si>
  <si>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</si>
  <si>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</si>
  <si>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</si>
  <si>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</si>
  <si>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</si>
  <si>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</si>
  <si>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 xml:space="preserve"> - за счет средств муниципального бюджета</t>
  </si>
  <si>
    <t xml:space="preserve"> - за счет средств областного бюджета </t>
  </si>
  <si>
    <t>Целевые субсидии</t>
  </si>
  <si>
    <t>Бюджетные инвестиции</t>
  </si>
  <si>
    <t>Поступления от оказания муниципальным  бюджетным учреждением  услуг (выполнения работ) , предоставление которых для физических и юридических лиц осуществляется на платной основе, всего</t>
  </si>
  <si>
    <t>родительская плата на содержание детей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</si>
  <si>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</si>
  <si>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</si>
  <si>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</si>
  <si>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</si>
  <si>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</si>
  <si>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 xml:space="preserve">    из них:</t>
  </si>
  <si>
    <t>Заработная плата- всего</t>
  </si>
  <si>
    <t>211</t>
  </si>
  <si>
    <t>МЗ*</t>
  </si>
  <si>
    <t xml:space="preserve">211 </t>
  </si>
  <si>
    <t>МЗ</t>
  </si>
  <si>
    <t>Прочие выплаты</t>
  </si>
  <si>
    <t>212</t>
  </si>
  <si>
    <t>Начисления на выплаты по оплате труда</t>
  </si>
  <si>
    <t>213</t>
  </si>
  <si>
    <t>Оплата работ, услуг, всего</t>
  </si>
  <si>
    <t xml:space="preserve">     из них:</t>
  </si>
  <si>
    <t>Услуги связи</t>
  </si>
  <si>
    <t>221</t>
  </si>
  <si>
    <t>Услуги связи за счет областного бюджета</t>
  </si>
  <si>
    <t>Транспортные услуги из областного бюджета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</si>
  <si>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</si>
  <si>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</si>
  <si>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</si>
  <si>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</si>
  <si>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</si>
  <si>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</si>
  <si>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</si>
  <si>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</si>
  <si>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</si>
  <si>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 xml:space="preserve"> - за счет средств областного бюджета (повышение квалификации педработников)</t>
  </si>
  <si>
    <t>ЦС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</si>
  <si>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</si>
  <si>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</si>
  <si>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</si>
  <si>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262</t>
  </si>
  <si>
    <t>Пособия по социальной помощи населению  ( компенчация части родительской платы)</t>
  </si>
  <si>
    <t>Меры социальной поддержки молодым специалистам</t>
  </si>
  <si>
    <t>Прочие расходы</t>
  </si>
  <si>
    <t>290</t>
  </si>
  <si>
    <t xml:space="preserve">Поступление нефинансовых активов, всего </t>
  </si>
  <si>
    <t xml:space="preserve">       из них:</t>
  </si>
  <si>
    <t>Увеличение стоимости основных средств</t>
  </si>
  <si>
    <t>310</t>
  </si>
  <si>
    <t xml:space="preserve"> - за счет средств областного бюджета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</si>
  <si>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</si>
  <si>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</si>
  <si>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</si>
  <si>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340</t>
  </si>
  <si>
    <t xml:space="preserve"> - за счет средств от иной приносящей доход деятельности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</si>
  <si>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</si>
  <si>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</si>
  <si>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</si>
  <si>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</si>
  <si>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</si>
  <si>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* МЗ- субсидии на выполнение муниципального задания</t>
  </si>
  <si>
    <t xml:space="preserve">Главный бухгалтер муниципального бюджетного учреждения </t>
  </si>
  <si>
    <t>Лебедева А.В.</t>
  </si>
  <si>
    <t>Исполнитель</t>
  </si>
  <si>
    <t>тел. (84234) 2 19 85</t>
  </si>
  <si>
    <t>Приложение 1 к Плану финансово-хозяйственной деятельности</t>
  </si>
  <si>
    <t>КОСГУ</t>
  </si>
  <si>
    <t>Наименование расходов</t>
  </si>
  <si>
    <t>в том числе (руб.):</t>
  </si>
  <si>
    <t>за счет средств муниципального бюджета</t>
  </si>
  <si>
    <t>за счет средств областного бюджета</t>
  </si>
  <si>
    <t>Поступления от иной приносящей доход деятельности</t>
  </si>
  <si>
    <t>РАСХОДЫ</t>
  </si>
  <si>
    <t>Заработная плата</t>
  </si>
  <si>
    <t>Начисления на оплату труда</t>
  </si>
  <si>
    <t>Транспортные услуги</t>
  </si>
  <si>
    <t>Пособия по социальной помощи населению</t>
  </si>
  <si>
    <t>Приобретение основных средств</t>
  </si>
  <si>
    <t>(для муниципальных автономных учреждений, а также муниципальных бюджетных учреждений в случаях, установленных законодательством Ульяновской области)</t>
  </si>
  <si>
    <t>ВСЕГО расходов</t>
  </si>
  <si>
    <t>Работы, услуги по содержанию имущества из областного</t>
  </si>
  <si>
    <t xml:space="preserve"> - за счет средств муниципального бюджета МП "Развитие системы образования МО "Тереньгульский район"</t>
  </si>
  <si>
    <t>Прочие расходы МП "Развитие системы образования МО "Тереньгульский район"</t>
  </si>
  <si>
    <t>Код вида расходов</t>
  </si>
  <si>
    <t xml:space="preserve"> КВР</t>
  </si>
  <si>
    <t xml:space="preserve">Прочие расходы </t>
  </si>
  <si>
    <t>Прочие расходы за счет средств областного бюджета</t>
  </si>
  <si>
    <t>Работы, услуги по содержанию имущества - за счет средств муниципального бюджета МП "Развитие системы образования МО "Тереньгульский район"</t>
  </si>
  <si>
    <t>* ЦС- целевые субсидии</t>
  </si>
  <si>
    <t>Работы, услуги по содержанию имущества программа</t>
  </si>
  <si>
    <t>Резервный фонд Правительства Ульяновской области</t>
  </si>
  <si>
    <t>Резервный фонд бюджета муниципального образования</t>
  </si>
  <si>
    <t>20686Ч91601, 21686Ч91601</t>
  </si>
  <si>
    <t xml:space="preserve">На 2018 год </t>
  </si>
  <si>
    <t>29001</t>
  </si>
  <si>
    <t>29004</t>
  </si>
  <si>
    <t>Муниципальное бюджетное дошкольное образовательное учреждение Тереньгульский детский сад "Колосок"</t>
  </si>
  <si>
    <t>Заведующая</t>
  </si>
  <si>
    <t>Антонова Р.А.</t>
  </si>
  <si>
    <t xml:space="preserve">  </t>
  </si>
  <si>
    <t>31.12.2018г.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</si>
</sst>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right" wrapText="1"/>
    </xf>
    <xf numFmtId="0" fontId="19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14" fontId="25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9" fontId="19" fillId="0" borderId="10" xfId="0" applyNumberFormat="1" applyFont="1" applyBorder="1" applyAlignment="1" applyProtection="1">
      <alignment horizontal="left" vertical="top" wrapText="1"/>
      <protection hidden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49" fontId="19" fillId="0" borderId="11" xfId="0" applyNumberFormat="1" applyFont="1" applyBorder="1" applyAlignment="1" applyProtection="1">
      <alignment horizontal="center" vertical="center"/>
      <protection hidden="1"/>
    </xf>
    <xf numFmtId="49" fontId="19" fillId="0" borderId="14" xfId="0" applyNumberFormat="1" applyFont="1" applyBorder="1" applyAlignment="1" applyProtection="1">
      <alignment horizontal="center" vertical="center"/>
      <protection hidden="1"/>
    </xf>
    <xf numFmtId="49" fontId="19" fillId="0" borderId="15" xfId="0" applyNumberFormat="1" applyFont="1" applyBorder="1" applyAlignment="1" applyProtection="1">
      <alignment horizontal="center" vertical="center"/>
      <protection hidden="1"/>
    </xf>
    <xf numFmtId="49" fontId="19" fillId="0" borderId="16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justify" vertical="top" wrapText="1"/>
    </xf>
    <xf numFmtId="0" fontId="31" fillId="0" borderId="11" xfId="0" applyFont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11" xfId="0" applyNumberFormat="1" applyFont="1" applyBorder="1" applyAlignment="1" applyProtection="1">
      <alignment horizontal="left" vertical="center" wrapText="1"/>
      <protection hidden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6" xfId="0" applyNumberFormat="1" applyFont="1" applyBorder="1" applyAlignment="1" applyProtection="1">
      <alignment horizontal="center" vertical="top" wrapText="1"/>
      <protection hidden="1"/>
    </xf>
    <xf numFmtId="0" fontId="19" fillId="0" borderId="10" xfId="0" applyNumberFormat="1" applyFont="1" applyBorder="1" applyAlignment="1" applyProtection="1">
      <alignment horizontal="center" vertical="top" wrapText="1"/>
      <protection hidden="1"/>
    </xf>
    <xf numFmtId="0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vertical="top" wrapText="1"/>
    </xf>
    <xf numFmtId="0" fontId="26" fillId="0" borderId="15" xfId="0" applyNumberFormat="1" applyFont="1" applyBorder="1" applyAlignment="1" applyProtection="1">
      <alignment horizontal="center" vertical="top" wrapText="1"/>
      <protection hidden="1"/>
    </xf>
    <xf numFmtId="0" fontId="27" fillId="0" borderId="11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NumberFormat="1" applyFont="1" applyBorder="1" applyAlignment="1" applyProtection="1">
      <alignment horizontal="center" vertical="center" wrapText="1"/>
      <protection hidden="1"/>
    </xf>
    <xf numFmtId="49" fontId="19" fillId="0" borderId="25" xfId="0" applyNumberFormat="1" applyFont="1" applyBorder="1" applyAlignment="1" applyProtection="1">
      <alignment horizontal="center" vertical="center"/>
      <protection hidden="1"/>
    </xf>
    <xf numFmtId="49" fontId="19" fillId="0" borderId="26" xfId="0" applyNumberFormat="1" applyFont="1" applyBorder="1" applyAlignment="1" applyProtection="1">
      <alignment horizontal="center" vertical="center"/>
      <protection hidden="1"/>
    </xf>
    <xf numFmtId="4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 applyProtection="1">
      <alignment horizontal="center" vertical="center"/>
      <protection hidden="1"/>
    </xf>
    <xf numFmtId="49" fontId="19" fillId="0" borderId="32" xfId="0" applyNumberFormat="1" applyFont="1" applyBorder="1" applyAlignment="1" applyProtection="1">
      <alignment horizontal="center" vertical="center"/>
      <protection hidden="1"/>
    </xf>
    <xf numFmtId="49" fontId="19" fillId="0" borderId="24" xfId="0" applyNumberFormat="1" applyFont="1" applyBorder="1" applyAlignment="1" applyProtection="1">
      <alignment horizontal="center" vertical="center"/>
      <protection hidden="1"/>
    </xf>
    <xf numFmtId="49" fontId="19" fillId="0" borderId="33" xfId="0" applyNumberFormat="1" applyFont="1" applyBorder="1" applyAlignment="1" applyProtection="1">
      <alignment horizontal="center" vertical="center"/>
      <protection hidden="1"/>
    </xf>
    <xf numFmtId="49" fontId="19" fillId="0" borderId="34" xfId="0" applyNumberFormat="1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19" fillId="0" borderId="26" xfId="0" applyNumberFormat="1" applyFont="1" applyBorder="1" applyAlignment="1" applyProtection="1">
      <alignment horizontal="center" vertical="top" wrapText="1"/>
      <protection hidden="1"/>
    </xf>
    <xf numFmtId="0" fontId="19" fillId="0" borderId="35" xfId="0" applyNumberFormat="1" applyFont="1" applyBorder="1" applyAlignment="1" applyProtection="1">
      <alignment horizontal="center" vertical="center" wrapText="1"/>
      <protection hidden="1"/>
    </xf>
    <xf numFmtId="0" fontId="24" fillId="0" borderId="37" xfId="0" applyFont="1" applyBorder="1" applyAlignment="1">
      <alignment horizontal="left" vertical="top" wrapText="1" shrinkToFit="1"/>
    </xf>
    <xf numFmtId="0" fontId="19" fillId="0" borderId="37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 wrapText="1"/>
    </xf>
    <xf numFmtId="0" fontId="19" fillId="0" borderId="14" xfId="0" applyNumberFormat="1" applyFont="1" applyBorder="1" applyAlignment="1" applyProtection="1">
      <alignment horizontal="center" vertical="top" wrapText="1"/>
      <protection hidden="1"/>
    </xf>
    <xf numFmtId="0" fontId="19" fillId="0" borderId="23" xfId="0" applyNumberFormat="1" applyFont="1" applyBorder="1" applyAlignment="1" applyProtection="1">
      <alignment horizontal="center" vertical="center" wrapText="1"/>
      <protection hidden="1"/>
    </xf>
    <xf numFmtId="0" fontId="19" fillId="0" borderId="23" xfId="0" applyNumberFormat="1" applyFont="1" applyBorder="1" applyAlignment="1" applyProtection="1">
      <alignment horizontal="center" vertical="top" wrapText="1"/>
      <protection hidden="1"/>
    </xf>
    <xf numFmtId="0" fontId="19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justify" vertical="top" wrapText="1"/>
    </xf>
    <xf numFmtId="0" fontId="28" fillId="0" borderId="27" xfId="0" applyFont="1" applyBorder="1" applyAlignment="1">
      <alignment horizontal="justify" vertical="top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19" fillId="0" borderId="14" xfId="0" applyFont="1" applyFill="1" applyBorder="1" applyAlignment="1">
      <alignment vertical="top" wrapText="1"/>
    </xf>
    <xf numFmtId="0" fontId="23" fillId="0" borderId="43" xfId="0" applyFont="1" applyBorder="1" applyAlignment="1">
      <alignment horizontal="center"/>
    </xf>
    <xf numFmtId="49" fontId="19" fillId="0" borderId="11" xfId="0" applyNumberFormat="1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4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45" xfId="0" applyFont="1" applyBorder="1" applyAlignment="1">
      <alignment vertical="top" wrapText="1"/>
    </xf>
    <xf numFmtId="0" fontId="26" fillId="0" borderId="4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11" xfId="0" applyNumberFormat="1" applyFont="1" applyBorder="1" applyAlignment="1" applyProtection="1">
      <alignment horizontal="left" vertical="top" wrapText="1"/>
      <protection hidden="1"/>
    </xf>
    <xf numFmtId="0" fontId="26" fillId="0" borderId="48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0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wrapText="1"/>
    </xf>
    <xf numFmtId="0" fontId="35" fillId="0" borderId="11" xfId="0" applyFont="1" applyBorder="1" applyAlignment="1">
      <alignment vertical="top" wrapText="1"/>
    </xf>
    <xf numFmtId="49" fontId="27" fillId="0" borderId="11" xfId="0" applyNumberFormat="1" applyFont="1" applyBorder="1" applyAlignment="1" applyProtection="1">
      <alignment horizontal="center" vertical="top" wrapText="1"/>
      <protection hidden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0" fontId="19" fillId="0" borderId="17" xfId="0" applyFont="1" applyBorder="1" applyAlignment="1">
      <alignment horizontal="left" vertical="top" wrapText="1"/>
    </xf>
    <xf numFmtId="0" fontId="26" fillId="0" borderId="14" xfId="0" applyNumberFormat="1" applyFont="1" applyBorder="1" applyAlignment="1" applyProtection="1">
      <alignment horizontal="center" vertical="top" wrapText="1"/>
      <protection hidden="1"/>
    </xf>
    <xf numFmtId="0" fontId="26" fillId="0" borderId="15" xfId="0" applyNumberFormat="1" applyFont="1" applyBorder="1" applyAlignment="1" applyProtection="1">
      <alignment horizontal="center" vertical="top" wrapText="1"/>
      <protection hidden="1"/>
    </xf>
    <xf numFmtId="0" fontId="26" fillId="0" borderId="27" xfId="0" applyNumberFormat="1" applyFont="1" applyBorder="1" applyAlignment="1" applyProtection="1">
      <alignment horizontal="center" vertical="top" wrapText="1"/>
      <protection hidden="1"/>
    </xf>
    <xf numFmtId="14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51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53" xfId="0" applyFont="1" applyBorder="1" applyAlignment="1">
      <alignment horizontal="center" vertical="top" wrapText="1"/>
    </xf>
    <xf numFmtId="49" fontId="19" fillId="0" borderId="15" xfId="0" applyNumberFormat="1" applyFont="1" applyBorder="1" applyAlignment="1" applyProtection="1">
      <alignment horizontal="center" vertical="center"/>
      <protection hidden="1"/>
    </xf>
    <xf numFmtId="49" fontId="19" fillId="0" borderId="27" xfId="0" applyNumberFormat="1" applyFont="1" applyBorder="1" applyAlignment="1" applyProtection="1">
      <alignment horizontal="center" vertical="center"/>
      <protection hidden="1"/>
    </xf>
    <xf numFmtId="0" fontId="26" fillId="0" borderId="48" xfId="0" applyFont="1" applyBorder="1" applyAlignment="1">
      <alignment horizontal="left" vertical="top" wrapText="1"/>
    </xf>
    <xf numFmtId="0" fontId="26" fillId="0" borderId="49" xfId="0" applyFont="1" applyBorder="1" applyAlignment="1">
      <alignment horizontal="left" vertical="top" wrapText="1"/>
    </xf>
    <xf numFmtId="0" fontId="26" fillId="0" borderId="50" xfId="0" applyFont="1" applyBorder="1" applyAlignment="1">
      <alignment horizontal="left" vertical="top" wrapText="1"/>
    </xf>
    <xf numFmtId="0" fontId="26" fillId="0" borderId="14" xfId="0" applyNumberFormat="1" applyFont="1" applyBorder="1" applyAlignment="1" applyProtection="1">
      <alignment horizontal="left" vertical="top" wrapText="1"/>
      <protection hidden="1"/>
    </xf>
    <xf numFmtId="0" fontId="26" fillId="0" borderId="15" xfId="0" applyNumberFormat="1" applyFont="1" applyBorder="1" applyAlignment="1" applyProtection="1">
      <alignment horizontal="left" vertical="top" wrapText="1"/>
      <protection hidden="1"/>
    </xf>
    <xf numFmtId="0" fontId="26" fillId="0" borderId="27" xfId="0" applyNumberFormat="1" applyFont="1" applyBorder="1" applyAlignment="1" applyProtection="1">
      <alignment horizontal="left" vertical="top" wrapText="1"/>
      <protection hidden="1"/>
    </xf>
    <xf numFmtId="0" fontId="26" fillId="0" borderId="54" xfId="0" applyNumberFormat="1" applyFont="1" applyBorder="1" applyAlignment="1" applyProtection="1">
      <alignment horizontal="center" vertical="center" wrapText="1"/>
      <protection hidden="1"/>
    </xf>
    <xf numFmtId="0" fontId="26" fillId="0" borderId="55" xfId="0" applyNumberFormat="1" applyFont="1" applyBorder="1" applyAlignment="1" applyProtection="1">
      <alignment horizontal="center" vertical="center" wrapText="1"/>
      <protection hidden="1"/>
    </xf>
    <xf numFmtId="0" fontId="26" fillId="0" borderId="56" xfId="0" applyNumberFormat="1" applyFont="1" applyBorder="1" applyAlignment="1" applyProtection="1">
      <alignment horizontal="center" vertical="center" wrapText="1"/>
      <protection hidden="1"/>
    </xf>
    <xf numFmtId="0" fontId="26" fillId="0" borderId="21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NumberFormat="1" applyFont="1" applyBorder="1" applyAlignment="1" applyProtection="1">
      <alignment horizontal="center" vertical="top" wrapText="1"/>
      <protection hidden="1"/>
    </xf>
    <xf numFmtId="0" fontId="26" fillId="0" borderId="12" xfId="0" applyNumberFormat="1" applyFont="1" applyBorder="1" applyAlignment="1" applyProtection="1">
      <alignment horizontal="center" vertical="top" wrapText="1"/>
      <protection hidden="1"/>
    </xf>
    <xf numFmtId="0" fontId="26" fillId="0" borderId="16" xfId="0" applyNumberFormat="1" applyFont="1" applyBorder="1" applyAlignment="1" applyProtection="1">
      <alignment horizontal="center" vertical="top" wrapText="1"/>
      <protection hidden="1"/>
    </xf>
    <xf numFmtId="0" fontId="26" fillId="0" borderId="10" xfId="0" applyNumberFormat="1" applyFont="1" applyBorder="1" applyAlignment="1" applyProtection="1">
      <alignment horizontal="center" vertical="top" wrapText="1"/>
      <protection hidden="1"/>
    </xf>
    <xf numFmtId="0" fontId="26" fillId="0" borderId="30" xfId="0" applyNumberFormat="1" applyFont="1" applyBorder="1" applyAlignment="1" applyProtection="1">
      <alignment horizontal="center" vertical="top" wrapText="1"/>
      <protection hidden="1"/>
    </xf>
    <xf numFmtId="49" fontId="19" fillId="0" borderId="13" xfId="0" applyNumberFormat="1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49" fontId="19" fillId="0" borderId="41" xfId="0" applyNumberFormat="1" applyFont="1" applyBorder="1" applyAlignment="1" applyProtection="1">
      <alignment horizontal="center" vertical="center"/>
      <protection hidden="1"/>
    </xf>
    <xf numFmtId="49" fontId="19" fillId="0" borderId="57" xfId="0" applyNumberFormat="1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>
      <alignment vertical="top" wrapText="1"/>
    </xf>
    <xf numFmtId="0" fontId="19" fillId="0" borderId="44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49" fontId="19" fillId="0" borderId="38" xfId="0" applyNumberFormat="1" applyFont="1" applyBorder="1" applyAlignment="1" applyProtection="1">
      <alignment horizontal="center" vertical="center"/>
      <protection hidden="1"/>
    </xf>
    <xf numFmtId="0" fontId="26" fillId="0" borderId="58" xfId="0" applyNumberFormat="1" applyFont="1" applyBorder="1" applyAlignment="1" applyProtection="1">
      <alignment horizontal="center" vertical="center" wrapText="1"/>
      <protection hidden="1"/>
    </xf>
    <xf numFmtId="0" fontId="26" fillId="0" borderId="59" xfId="0" applyNumberFormat="1" applyFont="1" applyBorder="1" applyAlignment="1" applyProtection="1">
      <alignment horizontal="center" vertical="center" wrapText="1"/>
      <protection hidden="1"/>
    </xf>
    <xf numFmtId="0" fontId="26" fillId="0" borderId="33" xfId="0" applyNumberFormat="1" applyFont="1" applyBorder="1" applyAlignment="1" applyProtection="1">
      <alignment horizontal="center" vertical="center" wrapText="1"/>
      <protection hidden="1"/>
    </xf>
    <xf numFmtId="0" fontId="26" fillId="0" borderId="60" xfId="0" applyNumberFormat="1" applyFont="1" applyBorder="1" applyAlignment="1" applyProtection="1">
      <alignment horizontal="center" vertical="top" wrapText="1"/>
      <protection hidden="1"/>
    </xf>
    <xf numFmtId="0" fontId="26" fillId="0" borderId="61" xfId="0" applyNumberFormat="1" applyFont="1" applyBorder="1" applyAlignment="1" applyProtection="1">
      <alignment horizontal="center" vertical="top" wrapText="1"/>
      <protection hidden="1"/>
    </xf>
    <xf numFmtId="0" fontId="26" fillId="0" borderId="24" xfId="0" applyNumberFormat="1" applyFont="1" applyBorder="1" applyAlignment="1" applyProtection="1">
      <alignment horizontal="center" vertical="top" wrapText="1"/>
      <protection hidden="1"/>
    </xf>
    <xf numFmtId="0" fontId="26" fillId="0" borderId="62" xfId="0" applyNumberFormat="1" applyFont="1" applyBorder="1" applyAlignment="1" applyProtection="1">
      <alignment horizontal="center" vertical="top" wrapText="1"/>
      <protection hidden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 shrinkToFit="1"/>
    </xf>
    <xf numFmtId="0" fontId="24" fillId="0" borderId="44" xfId="0" applyFont="1" applyBorder="1" applyAlignment="1">
      <alignment horizontal="left" vertical="top" wrapText="1" shrinkToFit="1"/>
    </xf>
    <xf numFmtId="0" fontId="19" fillId="0" borderId="2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NumberFormat="1" applyFont="1" applyBorder="1" applyAlignment="1" applyProtection="1">
      <alignment horizontal="left" vertical="center" wrapText="1"/>
      <protection hidden="1"/>
    </xf>
    <xf numFmtId="0" fontId="19" fillId="0" borderId="11" xfId="0" applyFont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9" fontId="19" fillId="0" borderId="15" xfId="0" applyNumberFormat="1" applyFont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9" fillId="0" borderId="3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266700</xdr:rowOff>
    </xdr:from>
    <xdr:to>
      <xdr:col>8</xdr:col>
      <xdr:colOff>838200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54808" t="13714" r="4815" b="66667"/>
        <a:stretch>
          <a:fillRect/>
        </a:stretch>
      </xdr:blipFill>
      <xdr:spPr>
        <a:xfrm>
          <a:off x="4972050" y="952500"/>
          <a:ext cx="2819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69" zoomScaleSheetLayoutView="69" zoomScalePageLayoutView="0" workbookViewId="0" topLeftCell="A1">
      <selection activeCell="P5" sqref="P5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9.375" style="1" customWidth="1"/>
    <col min="5" max="5" width="11.75390625" style="2" customWidth="1"/>
    <col min="6" max="6" width="8.00390625" style="2" customWidth="1"/>
    <col min="7" max="7" width="12.875" style="2" customWidth="1"/>
    <col min="8" max="8" width="13.375" style="3" customWidth="1"/>
    <col min="9" max="9" width="13.125" style="3" customWidth="1"/>
    <col min="10" max="16384" width="9.125" style="1" customWidth="1"/>
  </cols>
  <sheetData>
    <row r="1" spans="7:9" ht="54" customHeight="1">
      <c r="G1" s="148"/>
      <c r="H1" s="148"/>
      <c r="I1" s="148"/>
    </row>
    <row r="2" spans="7:9" ht="25.5" customHeight="1">
      <c r="G2" s="148"/>
      <c r="H2" s="148"/>
      <c r="I2" s="148"/>
    </row>
    <row r="3" spans="1:9" ht="15" customHeight="1">
      <c r="A3" s="232"/>
      <c r="B3" s="232"/>
      <c r="C3" s="232"/>
      <c r="D3" s="4"/>
      <c r="E3" s="3"/>
      <c r="F3" s="3"/>
      <c r="G3" s="232"/>
      <c r="H3" s="232"/>
      <c r="I3" s="232"/>
    </row>
    <row r="4" spans="1:9" ht="73.5" customHeight="1">
      <c r="A4" s="233"/>
      <c r="B4" s="233"/>
      <c r="C4" s="233"/>
      <c r="D4" s="64"/>
      <c r="E4" s="5"/>
      <c r="F4" s="5"/>
      <c r="G4" s="233"/>
      <c r="H4" s="233"/>
      <c r="I4" s="233"/>
    </row>
    <row r="5" spans="1:9" ht="21" customHeight="1">
      <c r="A5" s="6"/>
      <c r="B5" s="227"/>
      <c r="C5" s="227"/>
      <c r="D5" s="65"/>
      <c r="E5" s="7"/>
      <c r="F5" s="7"/>
      <c r="G5" s="8"/>
      <c r="H5" s="228"/>
      <c r="I5" s="228"/>
    </row>
    <row r="6" spans="1:9" ht="15" customHeight="1">
      <c r="A6" s="9"/>
      <c r="B6" s="161"/>
      <c r="C6" s="161"/>
      <c r="D6" s="9"/>
      <c r="E6" s="10"/>
      <c r="F6" s="10"/>
      <c r="G6" s="11"/>
      <c r="H6" s="161"/>
      <c r="I6" s="161"/>
    </row>
    <row r="7" spans="1:9" ht="36" customHeight="1">
      <c r="A7" s="230"/>
      <c r="B7" s="230"/>
      <c r="C7" s="230"/>
      <c r="D7" s="63"/>
      <c r="E7" s="12"/>
      <c r="F7" s="12"/>
      <c r="G7" s="231"/>
      <c r="H7" s="231"/>
      <c r="I7" s="231"/>
    </row>
    <row r="9" spans="1:9" ht="18.75" customHeight="1">
      <c r="A9" s="229" t="s">
        <v>0</v>
      </c>
      <c r="B9" s="229"/>
      <c r="C9" s="229"/>
      <c r="D9" s="229"/>
      <c r="E9" s="229"/>
      <c r="F9" s="229"/>
      <c r="G9" s="229"/>
      <c r="H9" s="229"/>
      <c r="I9" s="229"/>
    </row>
    <row r="10" spans="1:9" ht="18.75" customHeight="1">
      <c r="A10" s="229" t="s">
        <v>202</v>
      </c>
      <c r="B10" s="229"/>
      <c r="C10" s="229"/>
      <c r="D10" s="229"/>
      <c r="E10" s="229"/>
      <c r="F10" s="229"/>
      <c r="G10" s="229"/>
      <c r="H10" s="229"/>
      <c r="I10" s="229"/>
    </row>
    <row r="11" spans="1:9" ht="18.75">
      <c r="A11" s="13"/>
      <c r="B11" s="13"/>
      <c r="C11" s="13"/>
      <c r="D11" s="13"/>
      <c r="E11" s="13"/>
      <c r="F11" s="13"/>
      <c r="G11" s="13"/>
      <c r="H11" s="14"/>
      <c r="I11" s="15" t="s">
        <v>1</v>
      </c>
    </row>
    <row r="12" spans="1:9" ht="15.75" customHeight="1">
      <c r="A12" s="13"/>
      <c r="B12" s="13"/>
      <c r="C12" s="13"/>
      <c r="D12" s="13"/>
      <c r="E12" s="13"/>
      <c r="F12" s="13"/>
      <c r="G12" s="13"/>
      <c r="H12" s="15" t="s">
        <v>2</v>
      </c>
      <c r="I12" s="16"/>
    </row>
    <row r="13" spans="1:9" ht="18" customHeight="1">
      <c r="A13" s="225"/>
      <c r="B13" s="225"/>
      <c r="C13" s="225"/>
      <c r="D13" s="225"/>
      <c r="E13" s="225"/>
      <c r="F13" s="225"/>
      <c r="G13" s="225"/>
      <c r="H13" s="15" t="s">
        <v>3</v>
      </c>
      <c r="I13" s="17">
        <v>43465</v>
      </c>
    </row>
    <row r="14" spans="1:9" ht="15.75" customHeight="1">
      <c r="A14" s="18"/>
      <c r="B14" s="18"/>
      <c r="C14" s="18"/>
      <c r="D14" s="18"/>
      <c r="E14" s="18"/>
      <c r="F14" s="18"/>
      <c r="G14" s="18"/>
      <c r="I14" s="16"/>
    </row>
    <row r="15" spans="8:9" ht="15">
      <c r="H15" s="15"/>
      <c r="I15" s="16"/>
    </row>
    <row r="16" spans="1:9" ht="13.5" customHeight="1">
      <c r="A16" s="153" t="s">
        <v>4</v>
      </c>
      <c r="B16" s="153"/>
      <c r="C16" s="153"/>
      <c r="D16" s="5"/>
      <c r="E16" s="153" t="s">
        <v>205</v>
      </c>
      <c r="F16" s="153"/>
      <c r="G16" s="153"/>
      <c r="H16" s="15" t="s">
        <v>5</v>
      </c>
      <c r="I16" s="16">
        <v>253670003</v>
      </c>
    </row>
    <row r="17" spans="1:9" ht="26.25" customHeight="1">
      <c r="A17" s="153"/>
      <c r="B17" s="153"/>
      <c r="C17" s="153"/>
      <c r="D17" s="5"/>
      <c r="E17" s="153"/>
      <c r="F17" s="153"/>
      <c r="G17" s="153"/>
      <c r="I17" s="19"/>
    </row>
    <row r="18" spans="1:9" ht="13.5" customHeight="1">
      <c r="A18" s="153"/>
      <c r="B18" s="153"/>
      <c r="C18" s="153"/>
      <c r="D18" s="5"/>
      <c r="E18" s="153"/>
      <c r="F18" s="153"/>
      <c r="G18" s="153"/>
      <c r="I18" s="19"/>
    </row>
    <row r="19" spans="1:9" ht="24.75" customHeight="1">
      <c r="A19" s="153"/>
      <c r="B19" s="153"/>
      <c r="C19" s="153"/>
      <c r="D19" s="5"/>
      <c r="E19" s="153"/>
      <c r="F19" s="153"/>
      <c r="G19" s="153"/>
      <c r="H19" s="20"/>
      <c r="I19" s="21"/>
    </row>
    <row r="20" spans="1:9" ht="38.25" customHeight="1">
      <c r="A20" s="153" t="s">
        <v>6</v>
      </c>
      <c r="B20" s="153"/>
      <c r="C20" s="153"/>
      <c r="D20" s="5"/>
      <c r="E20" s="153" t="s">
        <v>7</v>
      </c>
      <c r="F20" s="153"/>
      <c r="G20" s="153"/>
      <c r="H20" s="22"/>
      <c r="I20" s="16"/>
    </row>
    <row r="21" spans="1:9" ht="33" customHeight="1">
      <c r="A21" s="153" t="s">
        <v>8</v>
      </c>
      <c r="B21" s="153"/>
      <c r="C21" s="153"/>
      <c r="D21" s="5"/>
      <c r="E21" s="160" t="s">
        <v>9</v>
      </c>
      <c r="F21" s="160"/>
      <c r="G21" s="160"/>
      <c r="H21" s="22" t="s">
        <v>10</v>
      </c>
      <c r="I21" s="16">
        <v>383</v>
      </c>
    </row>
    <row r="22" spans="1:9" ht="21" customHeight="1">
      <c r="A22" s="153" t="s">
        <v>11</v>
      </c>
      <c r="B22" s="153"/>
      <c r="C22" s="153"/>
      <c r="D22" s="5"/>
      <c r="E22" s="153" t="s">
        <v>12</v>
      </c>
      <c r="F22" s="153"/>
      <c r="G22" s="153"/>
      <c r="H22" s="15"/>
      <c r="I22" s="22"/>
    </row>
    <row r="23" spans="1:9" ht="18" customHeight="1">
      <c r="A23" s="153"/>
      <c r="B23" s="153"/>
      <c r="C23" s="153"/>
      <c r="D23" s="5"/>
      <c r="E23" s="153"/>
      <c r="F23" s="153"/>
      <c r="G23" s="153"/>
      <c r="H23" s="15"/>
      <c r="I23" s="22"/>
    </row>
    <row r="24" spans="1:9" ht="10.5" customHeight="1">
      <c r="A24" s="153"/>
      <c r="B24" s="153"/>
      <c r="C24" s="153"/>
      <c r="D24" s="5"/>
      <c r="E24" s="153"/>
      <c r="F24" s="153"/>
      <c r="G24" s="153"/>
      <c r="H24" s="15"/>
      <c r="I24" s="22"/>
    </row>
    <row r="25" spans="1:9" ht="23.25" customHeight="1">
      <c r="A25" s="153" t="s">
        <v>13</v>
      </c>
      <c r="B25" s="153"/>
      <c r="C25" s="153"/>
      <c r="D25" s="5"/>
      <c r="E25" s="24"/>
      <c r="F25" s="24"/>
      <c r="G25" s="25"/>
      <c r="H25" s="15"/>
      <c r="I25" s="22"/>
    </row>
    <row r="26" spans="1:9" ht="23.25" customHeight="1">
      <c r="A26" s="153" t="s">
        <v>14</v>
      </c>
      <c r="B26" s="153"/>
      <c r="C26" s="153"/>
      <c r="D26" s="5"/>
      <c r="E26" s="153" t="s">
        <v>15</v>
      </c>
      <c r="F26" s="153"/>
      <c r="G26" s="153"/>
      <c r="H26" s="153"/>
      <c r="I26" s="22"/>
    </row>
    <row r="27" spans="1:9" ht="23.25" customHeight="1">
      <c r="A27" s="153" t="s">
        <v>16</v>
      </c>
      <c r="B27" s="153"/>
      <c r="C27" s="153"/>
      <c r="D27" s="5"/>
      <c r="E27" s="24" t="s">
        <v>17</v>
      </c>
      <c r="F27" s="24"/>
      <c r="G27" s="25"/>
      <c r="H27" s="15"/>
      <c r="I27" s="22"/>
    </row>
    <row r="28" spans="1:9" ht="23.25" customHeight="1">
      <c r="A28" s="153" t="s">
        <v>18</v>
      </c>
      <c r="B28" s="153"/>
      <c r="C28" s="153"/>
      <c r="D28" s="5"/>
      <c r="E28" s="26" t="s">
        <v>19</v>
      </c>
      <c r="F28" s="26"/>
      <c r="G28" s="25"/>
      <c r="H28" s="15"/>
      <c r="I28" s="22"/>
    </row>
    <row r="29" spans="1:9" ht="30" customHeight="1">
      <c r="A29" s="153" t="s">
        <v>20</v>
      </c>
      <c r="B29" s="153"/>
      <c r="C29" s="153"/>
      <c r="D29" s="5"/>
      <c r="E29" s="226" t="s">
        <v>201</v>
      </c>
      <c r="F29" s="226"/>
      <c r="G29" s="226"/>
      <c r="H29" s="15"/>
      <c r="I29" s="22"/>
    </row>
    <row r="30" spans="1:9" ht="17.25" customHeight="1">
      <c r="A30" s="153" t="s">
        <v>21</v>
      </c>
      <c r="B30" s="153"/>
      <c r="C30" s="153"/>
      <c r="D30" s="5"/>
      <c r="E30" s="155" t="s">
        <v>22</v>
      </c>
      <c r="F30" s="155"/>
      <c r="G30" s="155"/>
      <c r="H30" s="4"/>
      <c r="I30" s="4"/>
    </row>
    <row r="31" spans="1:9" ht="18.75" customHeight="1">
      <c r="A31" s="153"/>
      <c r="B31" s="153"/>
      <c r="C31" s="153"/>
      <c r="D31" s="5"/>
      <c r="E31" s="155"/>
      <c r="F31" s="155"/>
      <c r="G31" s="155"/>
      <c r="H31" s="4"/>
      <c r="I31" s="4"/>
    </row>
    <row r="32" spans="1:9" ht="52.5" customHeight="1">
      <c r="A32" s="153"/>
      <c r="B32" s="153"/>
      <c r="C32" s="153"/>
      <c r="D32" s="5"/>
      <c r="E32" s="155"/>
      <c r="F32" s="155"/>
      <c r="G32" s="155"/>
      <c r="H32" s="4"/>
      <c r="I32" s="4"/>
    </row>
    <row r="33" spans="1:9" ht="12.75" customHeight="1" hidden="1">
      <c r="A33" s="153"/>
      <c r="B33" s="153"/>
      <c r="C33" s="153"/>
      <c r="D33" s="5"/>
      <c r="E33" s="27"/>
      <c r="F33" s="27"/>
      <c r="G33" s="23"/>
      <c r="H33" s="4"/>
      <c r="I33" s="4"/>
    </row>
    <row r="34" spans="1:9" ht="41.25" customHeight="1">
      <c r="A34" s="28"/>
      <c r="B34" s="28"/>
      <c r="C34" s="23"/>
      <c r="D34" s="23"/>
      <c r="E34" s="23"/>
      <c r="F34" s="23"/>
      <c r="G34" s="23"/>
      <c r="H34" s="4"/>
      <c r="I34" s="4"/>
    </row>
    <row r="35" spans="1:9" ht="15" customHeight="1">
      <c r="A35" s="225" t="s">
        <v>23</v>
      </c>
      <c r="B35" s="225"/>
      <c r="C35" s="225"/>
      <c r="D35" s="225"/>
      <c r="E35" s="225"/>
      <c r="F35" s="225"/>
      <c r="G35" s="225"/>
      <c r="H35" s="225"/>
      <c r="I35" s="225"/>
    </row>
    <row r="36" spans="1:9" ht="24.75" customHeight="1">
      <c r="A36" s="29"/>
      <c r="B36" s="29"/>
      <c r="C36" s="29"/>
      <c r="D36" s="29"/>
      <c r="E36" s="18"/>
      <c r="F36" s="18"/>
      <c r="G36" s="18"/>
      <c r="H36" s="14"/>
      <c r="I36" s="14"/>
    </row>
    <row r="37" spans="1:9" ht="15" customHeight="1">
      <c r="A37" s="153" t="s">
        <v>24</v>
      </c>
      <c r="B37" s="153"/>
      <c r="C37" s="153"/>
      <c r="D37" s="153"/>
      <c r="E37" s="153"/>
      <c r="F37" s="153"/>
      <c r="G37" s="153"/>
      <c r="H37" s="153"/>
      <c r="I37" s="153"/>
    </row>
    <row r="38" spans="1:9" ht="66" customHeight="1">
      <c r="A38" s="153" t="s">
        <v>25</v>
      </c>
      <c r="B38" s="153"/>
      <c r="C38" s="153"/>
      <c r="D38" s="153"/>
      <c r="E38" s="153"/>
      <c r="F38" s="153"/>
      <c r="G38" s="153"/>
      <c r="H38" s="153"/>
      <c r="I38" s="153"/>
    </row>
    <row r="39" spans="1:9" ht="20.25" customHeight="1">
      <c r="A39" s="153" t="s">
        <v>26</v>
      </c>
      <c r="B39" s="153"/>
      <c r="C39" s="153"/>
      <c r="D39" s="153"/>
      <c r="E39" s="153"/>
      <c r="F39" s="153"/>
      <c r="G39" s="153"/>
      <c r="H39" s="153"/>
      <c r="I39" s="153"/>
    </row>
    <row r="40" spans="1:9" ht="48" customHeight="1">
      <c r="A40" s="153" t="s">
        <v>27</v>
      </c>
      <c r="B40" s="153"/>
      <c r="C40" s="153"/>
      <c r="D40" s="153"/>
      <c r="E40" s="153"/>
      <c r="F40" s="153"/>
      <c r="G40" s="153"/>
      <c r="H40" s="153"/>
      <c r="I40" s="153"/>
    </row>
    <row r="41" spans="1:9" ht="49.5" customHeight="1">
      <c r="A41" s="153" t="s">
        <v>28</v>
      </c>
      <c r="B41" s="153"/>
      <c r="C41" s="153"/>
      <c r="D41" s="153"/>
      <c r="E41" s="153"/>
      <c r="F41" s="153"/>
      <c r="G41" s="153"/>
      <c r="H41" s="153"/>
      <c r="I41" s="153"/>
    </row>
    <row r="42" spans="1:9" ht="21.75" customHeight="1">
      <c r="A42" s="217" t="s">
        <v>29</v>
      </c>
      <c r="B42" s="217"/>
      <c r="C42" s="217"/>
      <c r="D42" s="217"/>
      <c r="E42" s="217"/>
      <c r="F42" s="217"/>
      <c r="G42" s="217"/>
      <c r="H42" s="217"/>
      <c r="I42" s="217"/>
    </row>
    <row r="43" spans="1:9" ht="15" customHeight="1">
      <c r="A43" s="152" t="s">
        <v>30</v>
      </c>
      <c r="B43" s="152"/>
      <c r="C43" s="152"/>
      <c r="D43" s="152"/>
      <c r="E43" s="152"/>
      <c r="F43" s="152"/>
      <c r="G43" s="152"/>
      <c r="H43" s="224" t="s">
        <v>31</v>
      </c>
      <c r="I43" s="224"/>
    </row>
    <row r="44" spans="1:9" ht="17.25" customHeight="1">
      <c r="A44" s="222" t="s">
        <v>32</v>
      </c>
      <c r="B44" s="222"/>
      <c r="C44" s="222"/>
      <c r="D44" s="222"/>
      <c r="E44" s="222"/>
      <c r="F44" s="222"/>
      <c r="G44" s="222"/>
      <c r="H44" s="223">
        <v>15850728.91</v>
      </c>
      <c r="I44" s="223"/>
    </row>
    <row r="45" spans="1:9" ht="13.5" customHeight="1">
      <c r="A45" s="215" t="s">
        <v>33</v>
      </c>
      <c r="B45" s="215"/>
      <c r="C45" s="215"/>
      <c r="D45" s="215"/>
      <c r="E45" s="215"/>
      <c r="F45" s="215"/>
      <c r="G45" s="215"/>
      <c r="H45" s="216"/>
      <c r="I45" s="216"/>
    </row>
    <row r="46" spans="1:9" ht="22.5" customHeight="1">
      <c r="A46" s="215" t="s">
        <v>34</v>
      </c>
      <c r="B46" s="215"/>
      <c r="C46" s="215"/>
      <c r="D46" s="215"/>
      <c r="E46" s="215"/>
      <c r="F46" s="215"/>
      <c r="G46" s="215"/>
      <c r="H46" s="216">
        <v>14798262.31</v>
      </c>
      <c r="I46" s="216"/>
    </row>
    <row r="47" spans="1:9" ht="18.75" customHeight="1">
      <c r="A47" s="215" t="s">
        <v>35</v>
      </c>
      <c r="B47" s="215"/>
      <c r="C47" s="215"/>
      <c r="D47" s="215"/>
      <c r="E47" s="215"/>
      <c r="F47" s="215"/>
      <c r="G47" s="215"/>
      <c r="H47" s="216"/>
      <c r="I47" s="216"/>
    </row>
    <row r="48" spans="1:9" ht="45.75" customHeight="1">
      <c r="A48" s="215" t="s">
        <v>36</v>
      </c>
      <c r="B48" s="215"/>
      <c r="C48" s="215"/>
      <c r="D48" s="215"/>
      <c r="E48" s="215"/>
      <c r="F48" s="215"/>
      <c r="G48" s="215"/>
      <c r="H48" s="216"/>
      <c r="I48" s="216"/>
    </row>
    <row r="49" spans="1:9" ht="50.25" customHeight="1">
      <c r="A49" s="215" t="s">
        <v>37</v>
      </c>
      <c r="B49" s="215"/>
      <c r="C49" s="215"/>
      <c r="D49" s="215"/>
      <c r="E49" s="215"/>
      <c r="F49" s="215"/>
      <c r="G49" s="215"/>
      <c r="H49" s="216">
        <v>0</v>
      </c>
      <c r="I49" s="216"/>
    </row>
    <row r="50" spans="1:9" ht="51.75" customHeight="1">
      <c r="A50" s="215" t="s">
        <v>38</v>
      </c>
      <c r="B50" s="215"/>
      <c r="C50" s="215"/>
      <c r="D50" s="215"/>
      <c r="E50" s="215"/>
      <c r="F50" s="215"/>
      <c r="G50" s="215"/>
      <c r="H50" s="216">
        <v>0</v>
      </c>
      <c r="I50" s="216"/>
    </row>
    <row r="51" spans="1:9" ht="30" customHeight="1">
      <c r="A51" s="215" t="s">
        <v>39</v>
      </c>
      <c r="B51" s="215"/>
      <c r="C51" s="215"/>
      <c r="D51" s="215"/>
      <c r="E51" s="215"/>
      <c r="F51" s="215"/>
      <c r="G51" s="215"/>
      <c r="H51" s="216">
        <v>8320852.45</v>
      </c>
      <c r="I51" s="216"/>
    </row>
    <row r="52" spans="1:9" ht="30.75" customHeight="1">
      <c r="A52" s="215" t="s">
        <v>40</v>
      </c>
      <c r="B52" s="215"/>
      <c r="C52" s="215"/>
      <c r="D52" s="215"/>
      <c r="E52" s="215"/>
      <c r="F52" s="215"/>
      <c r="G52" s="215"/>
      <c r="H52" s="216">
        <v>1052466.6</v>
      </c>
      <c r="I52" s="216"/>
    </row>
    <row r="53" spans="1:9" ht="18.75" customHeight="1">
      <c r="A53" s="215" t="s">
        <v>35</v>
      </c>
      <c r="B53" s="215"/>
      <c r="C53" s="215"/>
      <c r="D53" s="215"/>
      <c r="E53" s="215"/>
      <c r="F53" s="215"/>
      <c r="G53" s="215"/>
      <c r="H53" s="216"/>
      <c r="I53" s="216"/>
    </row>
    <row r="54" spans="1:9" ht="28.5" customHeight="1">
      <c r="A54" s="215" t="s">
        <v>41</v>
      </c>
      <c r="B54" s="215"/>
      <c r="C54" s="215"/>
      <c r="D54" s="215"/>
      <c r="E54" s="215"/>
      <c r="F54" s="215"/>
      <c r="G54" s="215"/>
      <c r="H54" s="216">
        <v>120654</v>
      </c>
      <c r="I54" s="216"/>
    </row>
    <row r="55" spans="1:9" ht="20.25" customHeight="1">
      <c r="A55" s="215" t="s">
        <v>42</v>
      </c>
      <c r="B55" s="215"/>
      <c r="C55" s="215"/>
      <c r="D55" s="215"/>
      <c r="E55" s="215"/>
      <c r="F55" s="215"/>
      <c r="G55" s="215"/>
      <c r="H55" s="216">
        <v>10200.08</v>
      </c>
      <c r="I55" s="216"/>
    </row>
    <row r="56" spans="1:9" ht="16.5" customHeight="1">
      <c r="A56" s="222" t="s">
        <v>43</v>
      </c>
      <c r="B56" s="222"/>
      <c r="C56" s="222"/>
      <c r="D56" s="222"/>
      <c r="E56" s="222"/>
      <c r="F56" s="222"/>
      <c r="G56" s="222"/>
      <c r="H56" s="223"/>
      <c r="I56" s="223"/>
    </row>
    <row r="57" spans="1:9" ht="18" customHeight="1">
      <c r="A57" s="215" t="s">
        <v>33</v>
      </c>
      <c r="B57" s="215"/>
      <c r="C57" s="215"/>
      <c r="D57" s="215"/>
      <c r="E57" s="215"/>
      <c r="F57" s="215"/>
      <c r="G57" s="215"/>
      <c r="H57" s="216"/>
      <c r="I57" s="216"/>
    </row>
    <row r="58" spans="1:9" ht="22.5" customHeight="1">
      <c r="A58" s="215" t="s">
        <v>44</v>
      </c>
      <c r="B58" s="215"/>
      <c r="C58" s="215"/>
      <c r="D58" s="215"/>
      <c r="E58" s="215"/>
      <c r="F58" s="215"/>
      <c r="G58" s="215"/>
      <c r="H58" s="216">
        <v>0</v>
      </c>
      <c r="I58" s="216"/>
    </row>
    <row r="59" spans="1:9" ht="32.25" customHeight="1">
      <c r="A59" s="215" t="s">
        <v>45</v>
      </c>
      <c r="B59" s="215"/>
      <c r="C59" s="215"/>
      <c r="D59" s="215"/>
      <c r="E59" s="215"/>
      <c r="F59" s="215"/>
      <c r="G59" s="215"/>
      <c r="H59" s="216"/>
      <c r="I59" s="216"/>
    </row>
    <row r="60" spans="1:9" ht="18.75" customHeight="1">
      <c r="A60" s="215" t="s">
        <v>35</v>
      </c>
      <c r="B60" s="215"/>
      <c r="C60" s="215"/>
      <c r="D60" s="215"/>
      <c r="E60" s="215"/>
      <c r="F60" s="215"/>
      <c r="G60" s="215"/>
      <c r="H60" s="216"/>
      <c r="I60" s="216"/>
    </row>
    <row r="61" spans="1:9" ht="22.5" customHeight="1">
      <c r="A61" s="215" t="s">
        <v>46</v>
      </c>
      <c r="B61" s="215"/>
      <c r="C61" s="215"/>
      <c r="D61" s="215"/>
      <c r="E61" s="215"/>
      <c r="F61" s="215"/>
      <c r="G61" s="215"/>
      <c r="H61" s="216"/>
      <c r="I61" s="216"/>
    </row>
    <row r="62" spans="1:9" ht="24.75" customHeight="1">
      <c r="A62" s="215" t="s">
        <v>47</v>
      </c>
      <c r="B62" s="215"/>
      <c r="C62" s="215"/>
      <c r="D62" s="215"/>
      <c r="E62" s="215"/>
      <c r="F62" s="215"/>
      <c r="G62" s="215"/>
      <c r="H62" s="216"/>
      <c r="I62" s="216"/>
    </row>
    <row r="63" spans="1:9" ht="20.25" customHeight="1">
      <c r="A63" s="215" t="s">
        <v>48</v>
      </c>
      <c r="B63" s="215"/>
      <c r="C63" s="215"/>
      <c r="D63" s="215"/>
      <c r="E63" s="215"/>
      <c r="F63" s="215"/>
      <c r="G63" s="215"/>
      <c r="H63" s="216"/>
      <c r="I63" s="216"/>
    </row>
    <row r="64" spans="1:9" ht="20.25" customHeight="1">
      <c r="A64" s="215" t="s">
        <v>49</v>
      </c>
      <c r="B64" s="215"/>
      <c r="C64" s="215"/>
      <c r="D64" s="215"/>
      <c r="E64" s="215"/>
      <c r="F64" s="215"/>
      <c r="G64" s="215"/>
      <c r="H64" s="216"/>
      <c r="I64" s="216"/>
    </row>
    <row r="65" spans="1:9" ht="20.25" customHeight="1">
      <c r="A65" s="215" t="s">
        <v>50</v>
      </c>
      <c r="B65" s="215"/>
      <c r="C65" s="215"/>
      <c r="D65" s="215"/>
      <c r="E65" s="215"/>
      <c r="F65" s="215"/>
      <c r="G65" s="215"/>
      <c r="H65" s="216"/>
      <c r="I65" s="216"/>
    </row>
    <row r="66" spans="1:9" ht="19.5" customHeight="1">
      <c r="A66" s="215" t="s">
        <v>51</v>
      </c>
      <c r="B66" s="215"/>
      <c r="C66" s="215"/>
      <c r="D66" s="215"/>
      <c r="E66" s="215"/>
      <c r="F66" s="215"/>
      <c r="G66" s="215"/>
      <c r="H66" s="216"/>
      <c r="I66" s="216"/>
    </row>
    <row r="67" spans="1:9" ht="18" customHeight="1">
      <c r="A67" s="215" t="s">
        <v>52</v>
      </c>
      <c r="B67" s="215"/>
      <c r="C67" s="215"/>
      <c r="D67" s="215"/>
      <c r="E67" s="215"/>
      <c r="F67" s="215"/>
      <c r="G67" s="215"/>
      <c r="H67" s="216"/>
      <c r="I67" s="216"/>
    </row>
    <row r="68" spans="1:9" ht="19.5" customHeight="1">
      <c r="A68" s="215" t="s">
        <v>53</v>
      </c>
      <c r="B68" s="215"/>
      <c r="C68" s="215"/>
      <c r="D68" s="215"/>
      <c r="E68" s="215"/>
      <c r="F68" s="215"/>
      <c r="G68" s="215"/>
      <c r="H68" s="216"/>
      <c r="I68" s="216"/>
    </row>
    <row r="69" spans="1:9" ht="18.75" customHeight="1">
      <c r="A69" s="215" t="s">
        <v>54</v>
      </c>
      <c r="B69" s="215"/>
      <c r="C69" s="215"/>
      <c r="D69" s="215"/>
      <c r="E69" s="215"/>
      <c r="F69" s="215"/>
      <c r="G69" s="215"/>
      <c r="H69" s="216"/>
      <c r="I69" s="216"/>
    </row>
    <row r="70" spans="1:9" ht="19.5" customHeight="1">
      <c r="A70" s="215" t="s">
        <v>55</v>
      </c>
      <c r="B70" s="215"/>
      <c r="C70" s="215"/>
      <c r="D70" s="215"/>
      <c r="E70" s="215"/>
      <c r="F70" s="215"/>
      <c r="G70" s="215"/>
      <c r="H70" s="216"/>
      <c r="I70" s="216"/>
    </row>
    <row r="71" spans="1:9" ht="47.25" customHeight="1">
      <c r="A71" s="215" t="s">
        <v>56</v>
      </c>
      <c r="B71" s="215"/>
      <c r="C71" s="215"/>
      <c r="D71" s="215"/>
      <c r="E71" s="215"/>
      <c r="F71" s="215"/>
      <c r="G71" s="215"/>
      <c r="H71" s="216">
        <f>H73+H74+H75+H76+H77+H78+H79+H80+H81+H82</f>
        <v>0</v>
      </c>
      <c r="I71" s="216"/>
    </row>
    <row r="72" spans="1:9" ht="16.5" customHeight="1">
      <c r="A72" s="215" t="s">
        <v>35</v>
      </c>
      <c r="B72" s="215"/>
      <c r="C72" s="215"/>
      <c r="D72" s="215"/>
      <c r="E72" s="215"/>
      <c r="F72" s="215"/>
      <c r="G72" s="215"/>
      <c r="H72" s="216"/>
      <c r="I72" s="216"/>
    </row>
    <row r="73" spans="1:9" ht="19.5" customHeight="1">
      <c r="A73" s="215" t="s">
        <v>57</v>
      </c>
      <c r="B73" s="215"/>
      <c r="C73" s="215"/>
      <c r="D73" s="215"/>
      <c r="E73" s="215"/>
      <c r="F73" s="215"/>
      <c r="G73" s="215"/>
      <c r="H73" s="216"/>
      <c r="I73" s="216"/>
    </row>
    <row r="74" spans="1:9" ht="21" customHeight="1">
      <c r="A74" s="220" t="s">
        <v>58</v>
      </c>
      <c r="B74" s="220"/>
      <c r="C74" s="220"/>
      <c r="D74" s="220"/>
      <c r="E74" s="220"/>
      <c r="F74" s="220"/>
      <c r="G74" s="220"/>
      <c r="H74" s="221"/>
      <c r="I74" s="221"/>
    </row>
    <row r="75" spans="1:9" ht="18.75" customHeight="1">
      <c r="A75" s="215" t="s">
        <v>59</v>
      </c>
      <c r="B75" s="215"/>
      <c r="C75" s="215"/>
      <c r="D75" s="215"/>
      <c r="E75" s="215"/>
      <c r="F75" s="215"/>
      <c r="G75" s="215"/>
      <c r="H75" s="216"/>
      <c r="I75" s="216"/>
    </row>
    <row r="76" spans="1:9" ht="23.25" customHeight="1">
      <c r="A76" s="215" t="s">
        <v>60</v>
      </c>
      <c r="B76" s="215"/>
      <c r="C76" s="215"/>
      <c r="D76" s="215"/>
      <c r="E76" s="215"/>
      <c r="F76" s="215"/>
      <c r="G76" s="215"/>
      <c r="H76" s="216"/>
      <c r="I76" s="216"/>
    </row>
    <row r="77" spans="1:9" ht="17.25" customHeight="1">
      <c r="A77" s="215" t="s">
        <v>61</v>
      </c>
      <c r="B77" s="215"/>
      <c r="C77" s="215"/>
      <c r="D77" s="215"/>
      <c r="E77" s="215"/>
      <c r="F77" s="215"/>
      <c r="G77" s="215"/>
      <c r="H77" s="216"/>
      <c r="I77" s="216"/>
    </row>
    <row r="78" spans="1:9" ht="17.25" customHeight="1">
      <c r="A78" s="215" t="s">
        <v>62</v>
      </c>
      <c r="B78" s="215"/>
      <c r="C78" s="215"/>
      <c r="D78" s="215"/>
      <c r="E78" s="215"/>
      <c r="F78" s="215"/>
      <c r="G78" s="215"/>
      <c r="H78" s="216"/>
      <c r="I78" s="216"/>
    </row>
    <row r="79" spans="1:9" ht="15.75" customHeight="1">
      <c r="A79" s="215" t="s">
        <v>63</v>
      </c>
      <c r="B79" s="215"/>
      <c r="C79" s="215"/>
      <c r="D79" s="215"/>
      <c r="E79" s="215"/>
      <c r="F79" s="215"/>
      <c r="G79" s="215"/>
      <c r="H79" s="216"/>
      <c r="I79" s="216"/>
    </row>
    <row r="80" spans="1:9" ht="16.5" customHeight="1">
      <c r="A80" s="215" t="s">
        <v>64</v>
      </c>
      <c r="B80" s="215"/>
      <c r="C80" s="215"/>
      <c r="D80" s="215"/>
      <c r="E80" s="215"/>
      <c r="F80" s="215"/>
      <c r="G80" s="215"/>
      <c r="H80" s="216"/>
      <c r="I80" s="216"/>
    </row>
    <row r="81" spans="1:9" ht="18.75" customHeight="1">
      <c r="A81" s="215" t="s">
        <v>65</v>
      </c>
      <c r="B81" s="215"/>
      <c r="C81" s="215"/>
      <c r="D81" s="215"/>
      <c r="E81" s="215"/>
      <c r="F81" s="215"/>
      <c r="G81" s="215"/>
      <c r="H81" s="216"/>
      <c r="I81" s="216"/>
    </row>
    <row r="82" spans="1:9" ht="16.5" customHeight="1">
      <c r="A82" s="215" t="s">
        <v>66</v>
      </c>
      <c r="B82" s="215"/>
      <c r="C82" s="215"/>
      <c r="D82" s="215"/>
      <c r="E82" s="215"/>
      <c r="F82" s="215"/>
      <c r="G82" s="215"/>
      <c r="H82" s="216"/>
      <c r="I82" s="216"/>
    </row>
    <row r="83" spans="1:9" ht="18.75" customHeight="1">
      <c r="A83" s="222" t="s">
        <v>67</v>
      </c>
      <c r="B83" s="222"/>
      <c r="C83" s="222"/>
      <c r="D83" s="222"/>
      <c r="E83" s="222"/>
      <c r="F83" s="222"/>
      <c r="G83" s="222"/>
      <c r="H83" s="223">
        <f>H88+H89+H91+H92+H93+H97+H99+H98+H100+H94+H95+H96+H101</f>
        <v>442652.28</v>
      </c>
      <c r="I83" s="223"/>
    </row>
    <row r="84" spans="1:9" ht="15.75" customHeight="1">
      <c r="A84" s="215" t="s">
        <v>33</v>
      </c>
      <c r="B84" s="215"/>
      <c r="C84" s="215"/>
      <c r="D84" s="215"/>
      <c r="E84" s="215"/>
      <c r="F84" s="215"/>
      <c r="G84" s="215"/>
      <c r="H84" s="216"/>
      <c r="I84" s="216"/>
    </row>
    <row r="85" spans="1:9" ht="16.5" customHeight="1">
      <c r="A85" s="215" t="s">
        <v>68</v>
      </c>
      <c r="B85" s="215"/>
      <c r="C85" s="215"/>
      <c r="D85" s="215"/>
      <c r="E85" s="215"/>
      <c r="F85" s="215"/>
      <c r="G85" s="215"/>
      <c r="H85" s="216">
        <v>324680.8</v>
      </c>
      <c r="I85" s="216"/>
    </row>
    <row r="86" spans="1:9" ht="30.75" customHeight="1">
      <c r="A86" s="215" t="s">
        <v>69</v>
      </c>
      <c r="B86" s="215"/>
      <c r="C86" s="215"/>
      <c r="D86" s="215"/>
      <c r="E86" s="215"/>
      <c r="F86" s="215"/>
      <c r="G86" s="215"/>
      <c r="H86" s="216">
        <v>343175.84</v>
      </c>
      <c r="I86" s="216"/>
    </row>
    <row r="87" spans="1:9" ht="14.25" customHeight="1">
      <c r="A87" s="215" t="s">
        <v>35</v>
      </c>
      <c r="B87" s="215"/>
      <c r="C87" s="215"/>
      <c r="D87" s="215"/>
      <c r="E87" s="215"/>
      <c r="F87" s="215"/>
      <c r="G87" s="215"/>
      <c r="H87" s="216"/>
      <c r="I87" s="216"/>
    </row>
    <row r="88" spans="1:9" ht="17.25" customHeight="1">
      <c r="A88" s="215" t="s">
        <v>70</v>
      </c>
      <c r="B88" s="215"/>
      <c r="C88" s="215"/>
      <c r="D88" s="215"/>
      <c r="E88" s="215"/>
      <c r="F88" s="215"/>
      <c r="G88" s="215"/>
      <c r="H88" s="216">
        <v>0</v>
      </c>
      <c r="I88" s="216"/>
    </row>
    <row r="89" spans="1:9" ht="15" customHeight="1">
      <c r="A89" s="215" t="s">
        <v>71</v>
      </c>
      <c r="B89" s="215"/>
      <c r="C89" s="215"/>
      <c r="D89" s="215"/>
      <c r="E89" s="215"/>
      <c r="F89" s="215"/>
      <c r="G89" s="215"/>
      <c r="H89" s="216">
        <v>4062.55</v>
      </c>
      <c r="I89" s="216"/>
    </row>
    <row r="90" spans="1:9" ht="17.25" customHeight="1">
      <c r="A90" s="215" t="s">
        <v>72</v>
      </c>
      <c r="B90" s="215"/>
      <c r="C90" s="215"/>
      <c r="D90" s="215"/>
      <c r="E90" s="215"/>
      <c r="F90" s="215"/>
      <c r="G90" s="215"/>
      <c r="H90" s="216"/>
      <c r="I90" s="216"/>
    </row>
    <row r="91" spans="1:9" ht="17.25" customHeight="1">
      <c r="A91" s="215" t="s">
        <v>73</v>
      </c>
      <c r="B91" s="215"/>
      <c r="C91" s="215"/>
      <c r="D91" s="215"/>
      <c r="E91" s="215"/>
      <c r="F91" s="215"/>
      <c r="G91" s="215"/>
      <c r="H91" s="216">
        <v>98454.76</v>
      </c>
      <c r="I91" s="216"/>
    </row>
    <row r="92" spans="1:9" ht="16.5" customHeight="1">
      <c r="A92" s="215" t="s">
        <v>74</v>
      </c>
      <c r="B92" s="215"/>
      <c r="C92" s="215"/>
      <c r="D92" s="215"/>
      <c r="E92" s="215"/>
      <c r="F92" s="215"/>
      <c r="G92" s="215"/>
      <c r="H92" s="216">
        <v>208454.68</v>
      </c>
      <c r="I92" s="216"/>
    </row>
    <row r="93" spans="1:9" ht="15" customHeight="1">
      <c r="A93" s="215" t="s">
        <v>75</v>
      </c>
      <c r="B93" s="215"/>
      <c r="C93" s="215"/>
      <c r="D93" s="215"/>
      <c r="E93" s="215"/>
      <c r="F93" s="215"/>
      <c r="G93" s="215"/>
      <c r="H93" s="216">
        <v>31696.52</v>
      </c>
      <c r="I93" s="216"/>
    </row>
    <row r="94" spans="1:9" ht="17.25" customHeight="1">
      <c r="A94" s="215" t="s">
        <v>76</v>
      </c>
      <c r="B94" s="215"/>
      <c r="C94" s="215"/>
      <c r="D94" s="215"/>
      <c r="E94" s="215"/>
      <c r="F94" s="215"/>
      <c r="G94" s="215"/>
      <c r="H94" s="216"/>
      <c r="I94" s="216"/>
    </row>
    <row r="95" spans="1:9" ht="17.25" customHeight="1">
      <c r="A95" s="215" t="s">
        <v>77</v>
      </c>
      <c r="B95" s="215"/>
      <c r="C95" s="215"/>
      <c r="D95" s="215"/>
      <c r="E95" s="215"/>
      <c r="F95" s="215"/>
      <c r="G95" s="215"/>
      <c r="H95" s="216"/>
      <c r="I95" s="216"/>
    </row>
    <row r="96" spans="1:9" ht="16.5" customHeight="1">
      <c r="A96" s="215" t="s">
        <v>78</v>
      </c>
      <c r="B96" s="215"/>
      <c r="C96" s="215"/>
      <c r="D96" s="215"/>
      <c r="E96" s="215"/>
      <c r="F96" s="215"/>
      <c r="G96" s="215"/>
      <c r="H96" s="216"/>
      <c r="I96" s="216"/>
    </row>
    <row r="97" spans="1:9" ht="16.5" customHeight="1">
      <c r="A97" s="215" t="s">
        <v>79</v>
      </c>
      <c r="B97" s="215"/>
      <c r="C97" s="215"/>
      <c r="D97" s="215"/>
      <c r="E97" s="215"/>
      <c r="F97" s="215"/>
      <c r="G97" s="215"/>
      <c r="H97" s="216">
        <v>507.33</v>
      </c>
      <c r="I97" s="216"/>
    </row>
    <row r="98" spans="1:9" ht="16.5" customHeight="1">
      <c r="A98" s="215" t="s">
        <v>80</v>
      </c>
      <c r="B98" s="215"/>
      <c r="C98" s="215"/>
      <c r="D98" s="215"/>
      <c r="E98" s="215"/>
      <c r="F98" s="215"/>
      <c r="G98" s="215"/>
      <c r="H98" s="216">
        <v>59031.42</v>
      </c>
      <c r="I98" s="216"/>
    </row>
    <row r="99" spans="1:9" ht="17.25" customHeight="1">
      <c r="A99" s="215" t="s">
        <v>81</v>
      </c>
      <c r="B99" s="215"/>
      <c r="C99" s="215"/>
      <c r="D99" s="215"/>
      <c r="E99" s="215"/>
      <c r="F99" s="215"/>
      <c r="G99" s="215"/>
      <c r="H99" s="216">
        <v>40445.02</v>
      </c>
      <c r="I99" s="216"/>
    </row>
    <row r="100" spans="1:9" ht="16.5" customHeight="1">
      <c r="A100" s="215" t="s">
        <v>82</v>
      </c>
      <c r="B100" s="215"/>
      <c r="C100" s="215"/>
      <c r="D100" s="215"/>
      <c r="E100" s="215"/>
      <c r="F100" s="215"/>
      <c r="G100" s="215"/>
      <c r="H100" s="216">
        <v>0</v>
      </c>
      <c r="I100" s="216"/>
    </row>
    <row r="101" spans="1:9" ht="47.25" customHeight="1">
      <c r="A101" s="215" t="s">
        <v>83</v>
      </c>
      <c r="B101" s="215"/>
      <c r="C101" s="215"/>
      <c r="D101" s="215"/>
      <c r="E101" s="215"/>
      <c r="F101" s="215"/>
      <c r="G101" s="215"/>
      <c r="H101" s="216">
        <v>0</v>
      </c>
      <c r="I101" s="216"/>
    </row>
    <row r="102" spans="1:9" ht="15" customHeight="1">
      <c r="A102" s="215" t="s">
        <v>35</v>
      </c>
      <c r="B102" s="215"/>
      <c r="C102" s="215"/>
      <c r="D102" s="215"/>
      <c r="E102" s="215"/>
      <c r="F102" s="215"/>
      <c r="G102" s="215"/>
      <c r="H102" s="216"/>
      <c r="I102" s="216"/>
    </row>
    <row r="103" spans="1:9" ht="18" customHeight="1">
      <c r="A103" s="215" t="s">
        <v>84</v>
      </c>
      <c r="B103" s="215"/>
      <c r="C103" s="215"/>
      <c r="D103" s="215"/>
      <c r="E103" s="215"/>
      <c r="F103" s="215"/>
      <c r="G103" s="215"/>
      <c r="H103" s="216"/>
      <c r="I103" s="216"/>
    </row>
    <row r="104" spans="1:9" ht="15" customHeight="1">
      <c r="A104" s="215" t="s">
        <v>85</v>
      </c>
      <c r="B104" s="215"/>
      <c r="C104" s="215"/>
      <c r="D104" s="215"/>
      <c r="E104" s="215"/>
      <c r="F104" s="215"/>
      <c r="G104" s="215"/>
      <c r="H104" s="216"/>
      <c r="I104" s="216"/>
    </row>
    <row r="105" spans="1:9" ht="16.5" customHeight="1">
      <c r="A105" s="220" t="s">
        <v>86</v>
      </c>
      <c r="B105" s="220"/>
      <c r="C105" s="220"/>
      <c r="D105" s="220"/>
      <c r="E105" s="220"/>
      <c r="F105" s="220"/>
      <c r="G105" s="220"/>
      <c r="H105" s="221"/>
      <c r="I105" s="221"/>
    </row>
    <row r="106" spans="1:9" ht="17.25" customHeight="1">
      <c r="A106" s="215" t="s">
        <v>87</v>
      </c>
      <c r="B106" s="215"/>
      <c r="C106" s="215"/>
      <c r="D106" s="215"/>
      <c r="E106" s="215"/>
      <c r="F106" s="215"/>
      <c r="G106" s="215"/>
      <c r="H106" s="216"/>
      <c r="I106" s="216"/>
    </row>
    <row r="107" spans="1:9" ht="18" customHeight="1">
      <c r="A107" s="215" t="s">
        <v>88</v>
      </c>
      <c r="B107" s="215"/>
      <c r="C107" s="215"/>
      <c r="D107" s="215"/>
      <c r="E107" s="215"/>
      <c r="F107" s="215"/>
      <c r="G107" s="215"/>
      <c r="H107" s="216"/>
      <c r="I107" s="216"/>
    </row>
    <row r="108" spans="1:9" ht="16.5" customHeight="1">
      <c r="A108" s="215" t="s">
        <v>89</v>
      </c>
      <c r="B108" s="215"/>
      <c r="C108" s="215"/>
      <c r="D108" s="215"/>
      <c r="E108" s="215"/>
      <c r="F108" s="215"/>
      <c r="G108" s="215"/>
      <c r="H108" s="216"/>
      <c r="I108" s="216"/>
    </row>
    <row r="109" spans="1:9" ht="18.75" customHeight="1">
      <c r="A109" s="215" t="s">
        <v>90</v>
      </c>
      <c r="B109" s="215"/>
      <c r="C109" s="215"/>
      <c r="D109" s="215"/>
      <c r="E109" s="215"/>
      <c r="F109" s="215"/>
      <c r="G109" s="215"/>
      <c r="H109" s="216"/>
      <c r="I109" s="216"/>
    </row>
    <row r="110" spans="1:9" ht="17.25" customHeight="1">
      <c r="A110" s="215" t="s">
        <v>91</v>
      </c>
      <c r="B110" s="215"/>
      <c r="C110" s="215"/>
      <c r="D110" s="215"/>
      <c r="E110" s="215"/>
      <c r="F110" s="215"/>
      <c r="G110" s="215"/>
      <c r="H110" s="216"/>
      <c r="I110" s="216"/>
    </row>
    <row r="111" spans="1:9" ht="18" customHeight="1">
      <c r="A111" s="215" t="s">
        <v>92</v>
      </c>
      <c r="B111" s="215"/>
      <c r="C111" s="215"/>
      <c r="D111" s="215"/>
      <c r="E111" s="215"/>
      <c r="F111" s="215"/>
      <c r="G111" s="215"/>
      <c r="H111" s="216"/>
      <c r="I111" s="216"/>
    </row>
    <row r="112" spans="1:9" ht="16.5" customHeight="1">
      <c r="A112" s="215" t="s">
        <v>93</v>
      </c>
      <c r="B112" s="215"/>
      <c r="C112" s="215"/>
      <c r="D112" s="215"/>
      <c r="E112" s="215"/>
      <c r="F112" s="215"/>
      <c r="G112" s="215"/>
      <c r="H112" s="216"/>
      <c r="I112" s="216"/>
    </row>
    <row r="113" spans="1:9" ht="15.75" customHeight="1">
      <c r="A113" s="215" t="s">
        <v>94</v>
      </c>
      <c r="B113" s="215"/>
      <c r="C113" s="215"/>
      <c r="D113" s="215"/>
      <c r="E113" s="215"/>
      <c r="F113" s="215"/>
      <c r="G113" s="215"/>
      <c r="H113" s="216"/>
      <c r="I113" s="216"/>
    </row>
    <row r="114" spans="1:9" ht="15.75" customHeight="1">
      <c r="A114" s="215" t="s">
        <v>95</v>
      </c>
      <c r="B114" s="215"/>
      <c r="C114" s="215"/>
      <c r="D114" s="215"/>
      <c r="E114" s="215"/>
      <c r="F114" s="215"/>
      <c r="G114" s="215"/>
      <c r="H114" s="216"/>
      <c r="I114" s="216"/>
    </row>
    <row r="115" spans="1:9" ht="15.75" customHeight="1">
      <c r="A115" s="215" t="s">
        <v>96</v>
      </c>
      <c r="B115" s="215"/>
      <c r="C115" s="215"/>
      <c r="D115" s="215"/>
      <c r="E115" s="215"/>
      <c r="F115" s="215"/>
      <c r="G115" s="215"/>
      <c r="H115" s="216"/>
      <c r="I115" s="216"/>
    </row>
    <row r="116" spans="1:9" s="27" customFormat="1" ht="29.25" customHeight="1">
      <c r="A116" s="5"/>
      <c r="B116" s="5"/>
      <c r="C116" s="5"/>
      <c r="D116" s="5"/>
      <c r="E116" s="5"/>
      <c r="F116" s="5"/>
      <c r="G116" s="23"/>
      <c r="H116" s="4"/>
      <c r="I116" s="4"/>
    </row>
    <row r="117" spans="1:9" ht="18" customHeight="1">
      <c r="A117" s="217" t="s">
        <v>97</v>
      </c>
      <c r="B117" s="217"/>
      <c r="C117" s="217"/>
      <c r="D117" s="217"/>
      <c r="E117" s="217"/>
      <c r="F117" s="217"/>
      <c r="G117" s="217"/>
      <c r="H117" s="217"/>
      <c r="I117" s="217"/>
    </row>
    <row r="118" spans="1:9" ht="15.75" customHeight="1">
      <c r="A118" s="218" t="s">
        <v>30</v>
      </c>
      <c r="B118" s="218"/>
      <c r="C118" s="218"/>
      <c r="D118" s="67"/>
      <c r="E118" s="218" t="s">
        <v>98</v>
      </c>
      <c r="F118" s="218"/>
      <c r="G118" s="218" t="s">
        <v>99</v>
      </c>
      <c r="H118" s="219" t="s">
        <v>100</v>
      </c>
      <c r="I118" s="219"/>
    </row>
    <row r="119" spans="1:9" ht="120" customHeight="1">
      <c r="A119" s="218"/>
      <c r="B119" s="218"/>
      <c r="C119" s="218"/>
      <c r="D119" s="67" t="s">
        <v>192</v>
      </c>
      <c r="E119" s="218"/>
      <c r="F119" s="218"/>
      <c r="G119" s="218"/>
      <c r="H119" s="30" t="s">
        <v>101</v>
      </c>
      <c r="I119" s="30" t="s">
        <v>102</v>
      </c>
    </row>
    <row r="120" spans="1:9" ht="35.25" customHeight="1">
      <c r="A120" s="191" t="s">
        <v>103</v>
      </c>
      <c r="B120" s="191"/>
      <c r="C120" s="191"/>
      <c r="D120" s="68"/>
      <c r="E120" s="152" t="s">
        <v>104</v>
      </c>
      <c r="F120" s="152"/>
      <c r="G120" s="31">
        <f>H120+I120</f>
        <v>0</v>
      </c>
      <c r="H120" s="32">
        <f>I120+J120</f>
        <v>0</v>
      </c>
      <c r="I120" s="32">
        <f>J120+K120</f>
        <v>0</v>
      </c>
    </row>
    <row r="121" spans="1:9" ht="15.75" customHeight="1">
      <c r="A121" s="210" t="s">
        <v>105</v>
      </c>
      <c r="B121" s="210"/>
      <c r="C121" s="210"/>
      <c r="D121" s="69"/>
      <c r="E121" s="152" t="s">
        <v>104</v>
      </c>
      <c r="F121" s="152"/>
      <c r="G121" s="31">
        <f>H121</f>
        <v>9547460.879999999</v>
      </c>
      <c r="H121" s="32">
        <f>H123+H126+H135</f>
        <v>9547460.879999999</v>
      </c>
      <c r="I121" s="32">
        <f>I123+I126+I129+I130+I135</f>
        <v>0</v>
      </c>
    </row>
    <row r="122" spans="1:9" ht="15.75" customHeight="1">
      <c r="A122" s="191" t="s">
        <v>106</v>
      </c>
      <c r="B122" s="191"/>
      <c r="C122" s="191"/>
      <c r="D122" s="68"/>
      <c r="E122" s="152" t="s">
        <v>104</v>
      </c>
      <c r="F122" s="152"/>
      <c r="G122" s="31"/>
      <c r="H122" s="32"/>
      <c r="I122" s="32"/>
    </row>
    <row r="123" spans="1:9" ht="33" customHeight="1">
      <c r="A123" s="191" t="s">
        <v>107</v>
      </c>
      <c r="B123" s="191"/>
      <c r="C123" s="191"/>
      <c r="D123" s="68"/>
      <c r="E123" s="152" t="s">
        <v>104</v>
      </c>
      <c r="F123" s="152"/>
      <c r="G123" s="31">
        <f aca="true" t="shared" si="0" ref="G123:G128">H123</f>
        <v>7934779.33</v>
      </c>
      <c r="H123" s="32">
        <f>H124+H125</f>
        <v>7934779.33</v>
      </c>
      <c r="I123" s="32">
        <v>0</v>
      </c>
    </row>
    <row r="124" spans="1:9" ht="33" customHeight="1">
      <c r="A124" s="214" t="s">
        <v>108</v>
      </c>
      <c r="B124" s="214"/>
      <c r="C124" s="214"/>
      <c r="D124" s="70"/>
      <c r="E124" s="152" t="s">
        <v>104</v>
      </c>
      <c r="F124" s="152"/>
      <c r="G124" s="31">
        <f t="shared" si="0"/>
        <v>1178951.3699999999</v>
      </c>
      <c r="H124" s="32">
        <f>приложение!G25</f>
        <v>1178951.3699999999</v>
      </c>
      <c r="I124" s="32"/>
    </row>
    <row r="125" spans="1:9" ht="24" customHeight="1">
      <c r="A125" s="214" t="s">
        <v>109</v>
      </c>
      <c r="B125" s="214"/>
      <c r="C125" s="214"/>
      <c r="D125" s="70"/>
      <c r="E125" s="152" t="s">
        <v>104</v>
      </c>
      <c r="F125" s="152"/>
      <c r="G125" s="31">
        <f t="shared" si="0"/>
        <v>6755827.96</v>
      </c>
      <c r="H125" s="32">
        <f>приложение!H25</f>
        <v>6755827.96</v>
      </c>
      <c r="I125" s="32"/>
    </row>
    <row r="126" spans="1:9" ht="24.75" customHeight="1">
      <c r="A126" s="213" t="s">
        <v>110</v>
      </c>
      <c r="B126" s="213"/>
      <c r="C126" s="213"/>
      <c r="D126" s="71"/>
      <c r="E126" s="152" t="s">
        <v>104</v>
      </c>
      <c r="F126" s="152"/>
      <c r="G126" s="31">
        <f>H126</f>
        <v>458381.69999999995</v>
      </c>
      <c r="H126" s="32">
        <f>H127+H128</f>
        <v>458381.69999999995</v>
      </c>
      <c r="I126" s="32"/>
    </row>
    <row r="127" spans="1:9" ht="30.75" customHeight="1">
      <c r="A127" s="214" t="s">
        <v>108</v>
      </c>
      <c r="B127" s="214"/>
      <c r="C127" s="214"/>
      <c r="D127" s="70"/>
      <c r="E127" s="152" t="s">
        <v>104</v>
      </c>
      <c r="F127" s="152"/>
      <c r="G127" s="31">
        <f t="shared" si="0"/>
        <v>123263.03</v>
      </c>
      <c r="H127" s="32">
        <f>приложение!J25</f>
        <v>123263.03</v>
      </c>
      <c r="I127" s="32"/>
    </row>
    <row r="128" spans="1:9" ht="17.25" customHeight="1">
      <c r="A128" s="214" t="s">
        <v>109</v>
      </c>
      <c r="B128" s="214"/>
      <c r="C128" s="214"/>
      <c r="D128" s="70"/>
      <c r="E128" s="152" t="s">
        <v>104</v>
      </c>
      <c r="F128" s="152"/>
      <c r="G128" s="31">
        <f t="shared" si="0"/>
        <v>335118.67</v>
      </c>
      <c r="H128" s="32">
        <f>приложение!K25</f>
        <v>335118.67</v>
      </c>
      <c r="I128" s="32"/>
    </row>
    <row r="129" spans="1:9" ht="14.25" customHeight="1">
      <c r="A129" s="212" t="s">
        <v>111</v>
      </c>
      <c r="B129" s="212"/>
      <c r="C129" s="212"/>
      <c r="D129" s="72"/>
      <c r="E129" s="152" t="s">
        <v>104</v>
      </c>
      <c r="F129" s="152"/>
      <c r="G129" s="31">
        <f>H129+I129</f>
        <v>0</v>
      </c>
      <c r="H129" s="32">
        <v>0</v>
      </c>
      <c r="I129" s="32"/>
    </row>
    <row r="130" spans="1:9" ht="103.5" customHeight="1">
      <c r="A130" s="191" t="s">
        <v>112</v>
      </c>
      <c r="B130" s="191"/>
      <c r="C130" s="191"/>
      <c r="D130" s="68"/>
      <c r="E130" s="152" t="s">
        <v>104</v>
      </c>
      <c r="F130" s="152"/>
      <c r="G130" s="31">
        <f>H130</f>
        <v>0</v>
      </c>
      <c r="H130" s="32">
        <f>H132</f>
        <v>0</v>
      </c>
      <c r="I130" s="32">
        <f>I132+I133+I134</f>
        <v>0</v>
      </c>
    </row>
    <row r="131" spans="1:9" ht="16.5" customHeight="1">
      <c r="A131" s="191" t="s">
        <v>106</v>
      </c>
      <c r="B131" s="191"/>
      <c r="C131" s="191"/>
      <c r="D131" s="68"/>
      <c r="E131" s="152" t="s">
        <v>104</v>
      </c>
      <c r="F131" s="152"/>
      <c r="G131" s="31"/>
      <c r="H131" s="32"/>
      <c r="I131" s="32"/>
    </row>
    <row r="132" spans="1:9" ht="16.5" customHeight="1">
      <c r="A132" s="191" t="s">
        <v>113</v>
      </c>
      <c r="B132" s="191"/>
      <c r="C132" s="191"/>
      <c r="D132" s="68"/>
      <c r="E132" s="152" t="s">
        <v>104</v>
      </c>
      <c r="F132" s="152"/>
      <c r="G132" s="31">
        <f>H132</f>
        <v>0</v>
      </c>
      <c r="H132" s="32">
        <v>0</v>
      </c>
      <c r="I132" s="32">
        <v>0</v>
      </c>
    </row>
    <row r="133" spans="1:9" ht="16.5" customHeight="1">
      <c r="A133" s="191"/>
      <c r="B133" s="191"/>
      <c r="C133" s="191"/>
      <c r="D133" s="68"/>
      <c r="E133" s="152" t="s">
        <v>104</v>
      </c>
      <c r="F133" s="152"/>
      <c r="G133" s="31">
        <f>H133+I133</f>
        <v>0</v>
      </c>
      <c r="H133" s="32"/>
      <c r="I133" s="32"/>
    </row>
    <row r="134" spans="1:9" ht="16.5" customHeight="1">
      <c r="A134" s="152"/>
      <c r="B134" s="152"/>
      <c r="C134" s="152"/>
      <c r="D134" s="61"/>
      <c r="E134" s="152" t="s">
        <v>104</v>
      </c>
      <c r="F134" s="152"/>
      <c r="G134" s="31">
        <f>H134+I134</f>
        <v>0</v>
      </c>
      <c r="H134" s="32"/>
      <c r="I134" s="32"/>
    </row>
    <row r="135" spans="1:9" ht="33" customHeight="1">
      <c r="A135" s="191" t="s">
        <v>114</v>
      </c>
      <c r="B135" s="191"/>
      <c r="C135" s="191"/>
      <c r="D135" s="68"/>
      <c r="E135" s="152" t="s">
        <v>104</v>
      </c>
      <c r="F135" s="152"/>
      <c r="G135" s="31">
        <f>G138+G137</f>
        <v>1154299.85</v>
      </c>
      <c r="H135" s="32">
        <f>H137</f>
        <v>1154299.85</v>
      </c>
      <c r="I135" s="32">
        <f>I137</f>
        <v>0</v>
      </c>
    </row>
    <row r="136" spans="1:9" ht="15" customHeight="1">
      <c r="A136" s="211" t="s">
        <v>106</v>
      </c>
      <c r="B136" s="211"/>
      <c r="C136" s="211"/>
      <c r="D136" s="73"/>
      <c r="E136" s="152" t="s">
        <v>104</v>
      </c>
      <c r="F136" s="152"/>
      <c r="G136" s="31"/>
      <c r="H136" s="33"/>
      <c r="I136" s="33"/>
    </row>
    <row r="137" spans="1:9" ht="32.25" customHeight="1">
      <c r="A137" s="191" t="s">
        <v>113</v>
      </c>
      <c r="B137" s="191"/>
      <c r="C137" s="191"/>
      <c r="D137" s="68"/>
      <c r="E137" s="152" t="s">
        <v>104</v>
      </c>
      <c r="F137" s="152"/>
      <c r="G137" s="31">
        <f>H137+I137</f>
        <v>1154299.85</v>
      </c>
      <c r="H137" s="32">
        <f>H208</f>
        <v>1154299.85</v>
      </c>
      <c r="I137" s="32"/>
    </row>
    <row r="138" spans="1:9" ht="32.25" customHeight="1">
      <c r="A138" s="191" t="s">
        <v>115</v>
      </c>
      <c r="B138" s="191"/>
      <c r="C138" s="191"/>
      <c r="D138" s="68"/>
      <c r="E138" s="152" t="s">
        <v>104</v>
      </c>
      <c r="F138" s="152"/>
      <c r="G138" s="31">
        <f>H138+I138</f>
        <v>0</v>
      </c>
      <c r="H138" s="32"/>
      <c r="I138" s="32"/>
    </row>
    <row r="139" spans="1:9" ht="30" customHeight="1">
      <c r="A139" s="191" t="s">
        <v>116</v>
      </c>
      <c r="B139" s="191"/>
      <c r="C139" s="191"/>
      <c r="D139" s="68"/>
      <c r="E139" s="152" t="s">
        <v>104</v>
      </c>
      <c r="F139" s="152"/>
      <c r="G139" s="31">
        <f>H139</f>
        <v>0</v>
      </c>
      <c r="H139" s="32">
        <v>0</v>
      </c>
      <c r="I139" s="32">
        <f>I120+I121-I140</f>
        <v>0</v>
      </c>
    </row>
    <row r="140" spans="1:9" s="34" customFormat="1" ht="13.5" customHeight="1">
      <c r="A140" s="210" t="s">
        <v>117</v>
      </c>
      <c r="B140" s="210"/>
      <c r="C140" s="210"/>
      <c r="D140" s="69"/>
      <c r="E140" s="202"/>
      <c r="F140" s="202"/>
      <c r="G140" s="31">
        <f>H140</f>
        <v>9547460.879999999</v>
      </c>
      <c r="H140" s="32">
        <f>H142+H160+H184+H195+H188</f>
        <v>9547460.879999999</v>
      </c>
      <c r="I140" s="32">
        <f>I142+I160+I181+I184+I190+I195+I209</f>
        <v>0</v>
      </c>
    </row>
    <row r="141" spans="1:9" ht="14.25" customHeight="1">
      <c r="A141" s="191" t="s">
        <v>106</v>
      </c>
      <c r="B141" s="191"/>
      <c r="C141" s="191"/>
      <c r="D141" s="68"/>
      <c r="E141" s="202"/>
      <c r="F141" s="202"/>
      <c r="G141" s="31"/>
      <c r="H141" s="32"/>
      <c r="I141" s="32"/>
    </row>
    <row r="142" spans="1:9" ht="28.5" customHeight="1">
      <c r="A142" s="203" t="s">
        <v>118</v>
      </c>
      <c r="B142" s="203"/>
      <c r="C142" s="204"/>
      <c r="D142" s="102"/>
      <c r="E142" s="205"/>
      <c r="F142" s="206"/>
      <c r="G142" s="31">
        <f>G144+G150+G154</f>
        <v>6824115.049999999</v>
      </c>
      <c r="H142" s="32">
        <f>H144+H150+H154</f>
        <v>6824115.049999999</v>
      </c>
      <c r="I142" s="32">
        <f>I144+I150+I154</f>
        <v>0</v>
      </c>
    </row>
    <row r="143" spans="1:9" ht="15" customHeight="1">
      <c r="A143" s="207" t="s">
        <v>119</v>
      </c>
      <c r="B143" s="207"/>
      <c r="C143" s="208"/>
      <c r="D143" s="103"/>
      <c r="E143" s="209"/>
      <c r="F143" s="209"/>
      <c r="G143" s="31"/>
      <c r="H143" s="32"/>
      <c r="I143" s="32"/>
    </row>
    <row r="144" spans="1:9" ht="16.5" customHeight="1">
      <c r="A144" s="191" t="s">
        <v>120</v>
      </c>
      <c r="B144" s="191"/>
      <c r="C144" s="192"/>
      <c r="D144" s="105">
        <v>111</v>
      </c>
      <c r="E144" s="170" t="s">
        <v>121</v>
      </c>
      <c r="F144" s="132"/>
      <c r="G144" s="31">
        <f>H144+I144</f>
        <v>5353293.289999999</v>
      </c>
      <c r="H144" s="32">
        <f>H146+H149+H147+H148</f>
        <v>5353293.289999999</v>
      </c>
      <c r="I144" s="32">
        <f>I146+I149</f>
        <v>0</v>
      </c>
    </row>
    <row r="145" spans="1:9" ht="16.5" customHeight="1">
      <c r="A145" s="193" t="s">
        <v>106</v>
      </c>
      <c r="B145" s="193"/>
      <c r="C145" s="193"/>
      <c r="D145" s="81"/>
      <c r="E145" s="194"/>
      <c r="F145" s="194"/>
      <c r="G145" s="31"/>
      <c r="H145" s="32"/>
      <c r="I145" s="32"/>
    </row>
    <row r="146" spans="1:9" ht="50.25" customHeight="1">
      <c r="A146" s="195" t="s">
        <v>190</v>
      </c>
      <c r="B146" s="196"/>
      <c r="C146" s="197"/>
      <c r="D146" s="101">
        <v>111</v>
      </c>
      <c r="E146" s="84" t="s">
        <v>121</v>
      </c>
      <c r="F146" s="90" t="s">
        <v>122</v>
      </c>
      <c r="G146" s="85">
        <f>H146</f>
        <v>614098.6</v>
      </c>
      <c r="H146" s="32">
        <f>402000+8747.3+55000+62716.44+30882.16+54752.7</f>
        <v>614098.6</v>
      </c>
      <c r="I146" s="32">
        <v>0</v>
      </c>
    </row>
    <row r="147" spans="1:9" ht="36" customHeight="1" thickBot="1">
      <c r="A147" s="198" t="s">
        <v>109</v>
      </c>
      <c r="B147" s="198"/>
      <c r="C147" s="199"/>
      <c r="D147" s="82">
        <v>111</v>
      </c>
      <c r="E147" s="94" t="s">
        <v>121</v>
      </c>
      <c r="F147" s="91" t="s">
        <v>124</v>
      </c>
      <c r="G147" s="86">
        <f>H147</f>
        <v>152560</v>
      </c>
      <c r="H147" s="60">
        <f>140000-60000+72560</f>
        <v>152560</v>
      </c>
      <c r="I147" s="60">
        <v>0</v>
      </c>
    </row>
    <row r="148" spans="1:9" ht="21.75" customHeight="1">
      <c r="A148" s="181"/>
      <c r="B148" s="181"/>
      <c r="C148" s="200"/>
      <c r="D148" s="100">
        <v>111</v>
      </c>
      <c r="E148" s="83" t="s">
        <v>121</v>
      </c>
      <c r="F148" s="92" t="s">
        <v>124</v>
      </c>
      <c r="G148" s="87">
        <f>H148</f>
        <v>124458.68</v>
      </c>
      <c r="H148" s="58">
        <f>60000-8747.3+53300+19905.98</f>
        <v>124458.68</v>
      </c>
      <c r="I148" s="59">
        <v>0</v>
      </c>
    </row>
    <row r="149" spans="1:9" ht="15.75" customHeight="1">
      <c r="A149" s="184"/>
      <c r="B149" s="184"/>
      <c r="C149" s="201"/>
      <c r="D149" s="100">
        <v>111</v>
      </c>
      <c r="E149" s="84" t="s">
        <v>123</v>
      </c>
      <c r="F149" s="93" t="s">
        <v>124</v>
      </c>
      <c r="G149" s="88">
        <f>H149</f>
        <v>4462176.01</v>
      </c>
      <c r="H149" s="56">
        <f>2800000+270000+199806+703380.92+127978.18+350000+11010.91</f>
        <v>4462176.01</v>
      </c>
      <c r="I149" s="57">
        <v>0</v>
      </c>
    </row>
    <row r="150" spans="1:9" ht="19.5" customHeight="1">
      <c r="A150" s="187" t="s">
        <v>125</v>
      </c>
      <c r="B150" s="187"/>
      <c r="C150" s="188"/>
      <c r="D150" s="104">
        <v>112</v>
      </c>
      <c r="E150" s="189" t="s">
        <v>126</v>
      </c>
      <c r="F150" s="190"/>
      <c r="G150" s="89">
        <f>H150</f>
        <v>0</v>
      </c>
      <c r="H150" s="33">
        <f>H152+H153</f>
        <v>0</v>
      </c>
      <c r="I150" s="33">
        <f>I152+I153</f>
        <v>0</v>
      </c>
    </row>
    <row r="151" spans="1:9" ht="19.5" customHeight="1">
      <c r="A151" s="163" t="s">
        <v>106</v>
      </c>
      <c r="B151" s="163"/>
      <c r="C151" s="163"/>
      <c r="D151" s="95"/>
      <c r="E151" s="186"/>
      <c r="F151" s="186"/>
      <c r="G151" s="31"/>
      <c r="H151" s="32"/>
      <c r="I151" s="32"/>
    </row>
    <row r="152" spans="1:9" ht="27.75" customHeight="1">
      <c r="A152" s="141" t="s">
        <v>108</v>
      </c>
      <c r="B152" s="141"/>
      <c r="C152" s="141"/>
      <c r="D152" s="106">
        <v>112</v>
      </c>
      <c r="E152" s="36" t="s">
        <v>126</v>
      </c>
      <c r="F152" s="36" t="s">
        <v>124</v>
      </c>
      <c r="G152" s="31">
        <f>H152</f>
        <v>0</v>
      </c>
      <c r="H152" s="32">
        <v>0</v>
      </c>
      <c r="I152" s="32">
        <v>0</v>
      </c>
    </row>
    <row r="153" spans="1:9" ht="20.25" customHeight="1">
      <c r="A153" s="141" t="s">
        <v>109</v>
      </c>
      <c r="B153" s="141"/>
      <c r="C153" s="141"/>
      <c r="D153" s="106">
        <v>112</v>
      </c>
      <c r="E153" s="36" t="s">
        <v>126</v>
      </c>
      <c r="F153" s="36" t="s">
        <v>124</v>
      </c>
      <c r="G153" s="31">
        <f>H153</f>
        <v>0</v>
      </c>
      <c r="H153" s="32">
        <f>6000+6000-6000-6000</f>
        <v>0</v>
      </c>
      <c r="I153" s="32">
        <v>0</v>
      </c>
    </row>
    <row r="154" spans="1:9" ht="21" customHeight="1">
      <c r="A154" s="133" t="s">
        <v>127</v>
      </c>
      <c r="B154" s="133"/>
      <c r="C154" s="133"/>
      <c r="D154" s="61">
        <v>119</v>
      </c>
      <c r="E154" s="132" t="s">
        <v>128</v>
      </c>
      <c r="F154" s="132"/>
      <c r="G154" s="31">
        <f>H154</f>
        <v>1470821.7600000002</v>
      </c>
      <c r="H154" s="32">
        <f>H156+H158+H159+H157</f>
        <v>1470821.7600000002</v>
      </c>
      <c r="I154" s="32">
        <f>I156+I159</f>
        <v>0</v>
      </c>
    </row>
    <row r="155" spans="1:9" ht="17.25" customHeight="1">
      <c r="A155" s="163" t="s">
        <v>106</v>
      </c>
      <c r="B155" s="163"/>
      <c r="C155" s="163"/>
      <c r="D155" s="61"/>
      <c r="E155" s="132"/>
      <c r="F155" s="132"/>
      <c r="G155" s="31"/>
      <c r="H155" s="32"/>
      <c r="I155" s="32"/>
    </row>
    <row r="156" spans="1:9" ht="52.5" customHeight="1">
      <c r="A156" s="177" t="s">
        <v>190</v>
      </c>
      <c r="B156" s="178"/>
      <c r="C156" s="179"/>
      <c r="D156" s="107">
        <v>119</v>
      </c>
      <c r="E156" s="36" t="s">
        <v>128</v>
      </c>
      <c r="F156" s="36" t="s">
        <v>124</v>
      </c>
      <c r="G156" s="31">
        <f>H156</f>
        <v>17262.29999999998</v>
      </c>
      <c r="H156" s="32">
        <f>121424+11180.36-11180.36-8747.3-20000-30882.16-44532.24</f>
        <v>17262.29999999998</v>
      </c>
      <c r="I156" s="32">
        <v>0</v>
      </c>
    </row>
    <row r="157" spans="1:9" ht="23.25" customHeight="1">
      <c r="A157" s="180" t="s">
        <v>109</v>
      </c>
      <c r="B157" s="181"/>
      <c r="C157" s="182"/>
      <c r="D157" s="77">
        <v>119</v>
      </c>
      <c r="E157" s="36" t="s">
        <v>128</v>
      </c>
      <c r="F157" s="36" t="s">
        <v>124</v>
      </c>
      <c r="G157" s="31">
        <f>H157</f>
        <v>100353.04999999999</v>
      </c>
      <c r="H157" s="32">
        <f>52790.45-12345.43+59908.03</f>
        <v>100353.04999999999</v>
      </c>
      <c r="I157" s="32">
        <v>0</v>
      </c>
    </row>
    <row r="158" spans="1:9" ht="19.5" customHeight="1">
      <c r="A158" s="180"/>
      <c r="B158" s="181"/>
      <c r="C158" s="182"/>
      <c r="D158" s="108">
        <v>119</v>
      </c>
      <c r="E158" s="36" t="s">
        <v>128</v>
      </c>
      <c r="F158" s="36" t="s">
        <v>124</v>
      </c>
      <c r="G158" s="31">
        <f>H158</f>
        <v>1344206.4100000001</v>
      </c>
      <c r="H158" s="32">
        <f>845600+81540+133000+275773.25-100166.96+25000+83460.12</f>
        <v>1344206.4100000001</v>
      </c>
      <c r="I158" s="32"/>
    </row>
    <row r="159" spans="1:9" ht="15.75" customHeight="1">
      <c r="A159" s="183"/>
      <c r="B159" s="184"/>
      <c r="C159" s="185"/>
      <c r="D159" s="76">
        <v>119</v>
      </c>
      <c r="E159" s="36" t="s">
        <v>128</v>
      </c>
      <c r="F159" s="36" t="s">
        <v>124</v>
      </c>
      <c r="G159" s="31">
        <f>H159</f>
        <v>9000</v>
      </c>
      <c r="H159" s="32">
        <f>18100-11180.36+11180.36+8747.3-17847.3</f>
        <v>9000</v>
      </c>
      <c r="I159" s="32">
        <v>0</v>
      </c>
    </row>
    <row r="160" spans="1:9" ht="16.5" customHeight="1">
      <c r="A160" s="133" t="s">
        <v>129</v>
      </c>
      <c r="B160" s="133"/>
      <c r="C160" s="133"/>
      <c r="D160" s="69"/>
      <c r="E160" s="132"/>
      <c r="F160" s="132"/>
      <c r="G160" s="31">
        <f>H160</f>
        <v>810922.95</v>
      </c>
      <c r="H160" s="32">
        <f>H162+H165+H166+H170+H176</f>
        <v>810922.95</v>
      </c>
      <c r="I160" s="32">
        <f>I163+I165+I168+I169+I171+I176</f>
        <v>0</v>
      </c>
    </row>
    <row r="161" spans="1:9" ht="16.5" customHeight="1">
      <c r="A161" s="165" t="s">
        <v>130</v>
      </c>
      <c r="B161" s="165"/>
      <c r="C161" s="165"/>
      <c r="D161" s="74"/>
      <c r="E161" s="132"/>
      <c r="F161" s="132"/>
      <c r="G161" s="31"/>
      <c r="H161" s="32"/>
      <c r="I161" s="32"/>
    </row>
    <row r="162" spans="1:9" ht="13.5" customHeight="1">
      <c r="A162" s="133" t="s">
        <v>131</v>
      </c>
      <c r="B162" s="133"/>
      <c r="C162" s="133"/>
      <c r="D162" s="109">
        <v>244</v>
      </c>
      <c r="E162" s="36" t="s">
        <v>132</v>
      </c>
      <c r="F162" s="37"/>
      <c r="G162" s="31">
        <f>H162</f>
        <v>18383.879999999997</v>
      </c>
      <c r="H162" s="32">
        <f>G163+G164</f>
        <v>18383.879999999997</v>
      </c>
      <c r="I162" s="32">
        <v>0</v>
      </c>
    </row>
    <row r="163" spans="1:9" ht="53.25" customHeight="1" thickBot="1">
      <c r="A163" s="166" t="s">
        <v>190</v>
      </c>
      <c r="B163" s="167"/>
      <c r="C163" s="168"/>
      <c r="D163" s="110">
        <v>244</v>
      </c>
      <c r="E163" s="36" t="s">
        <v>132</v>
      </c>
      <c r="F163" s="36" t="s">
        <v>124</v>
      </c>
      <c r="G163" s="31">
        <f>H163</f>
        <v>6491.51</v>
      </c>
      <c r="H163" s="32">
        <f>7200-708.49</f>
        <v>6491.51</v>
      </c>
      <c r="I163" s="32">
        <v>0</v>
      </c>
    </row>
    <row r="164" spans="1:9" ht="13.5" customHeight="1">
      <c r="A164" s="133" t="s">
        <v>133</v>
      </c>
      <c r="B164" s="133"/>
      <c r="C164" s="133"/>
      <c r="D164" s="109">
        <v>244</v>
      </c>
      <c r="E164" s="36" t="s">
        <v>132</v>
      </c>
      <c r="F164" s="36" t="s">
        <v>124</v>
      </c>
      <c r="G164" s="31">
        <f>H164</f>
        <v>11892.369999999999</v>
      </c>
      <c r="H164" s="32">
        <f>20000-6000+4674.13-4674.13-2107.63</f>
        <v>11892.369999999999</v>
      </c>
      <c r="I164" s="32">
        <v>0</v>
      </c>
    </row>
    <row r="165" spans="1:9" ht="15.75" customHeight="1">
      <c r="A165" s="133" t="s">
        <v>134</v>
      </c>
      <c r="B165" s="133"/>
      <c r="C165" s="135"/>
      <c r="D165" s="111">
        <v>244</v>
      </c>
      <c r="E165" s="37" t="s">
        <v>135</v>
      </c>
      <c r="F165" s="36" t="s">
        <v>124</v>
      </c>
      <c r="G165" s="31">
        <f>H165+I165</f>
        <v>0</v>
      </c>
      <c r="H165" s="32">
        <v>0</v>
      </c>
      <c r="I165" s="32">
        <v>0</v>
      </c>
    </row>
    <row r="166" spans="1:9" ht="15.75" customHeight="1" thickBot="1">
      <c r="A166" s="138" t="s">
        <v>136</v>
      </c>
      <c r="B166" s="139"/>
      <c r="C166" s="140"/>
      <c r="D166" s="99">
        <v>244</v>
      </c>
      <c r="E166" s="169" t="s">
        <v>137</v>
      </c>
      <c r="F166" s="170"/>
      <c r="G166" s="31">
        <f>H166</f>
        <v>454749.25</v>
      </c>
      <c r="H166" s="32">
        <f>H167+H168</f>
        <v>454749.25</v>
      </c>
      <c r="I166" s="32"/>
    </row>
    <row r="167" spans="1:9" ht="18" customHeight="1" thickBot="1">
      <c r="A167" s="142" t="s">
        <v>109</v>
      </c>
      <c r="B167" s="143"/>
      <c r="C167" s="144"/>
      <c r="D167" s="98">
        <v>244</v>
      </c>
      <c r="E167" s="37" t="s">
        <v>137</v>
      </c>
      <c r="F167" s="36" t="s">
        <v>124</v>
      </c>
      <c r="G167" s="31">
        <f>H167</f>
        <v>160404.87</v>
      </c>
      <c r="H167" s="32">
        <f>120000-23819.64-11180.36+73000+2404.87</f>
        <v>160404.87</v>
      </c>
      <c r="I167" s="32"/>
    </row>
    <row r="168" spans="1:9" ht="50.25" customHeight="1" thickBot="1">
      <c r="A168" s="171" t="s">
        <v>190</v>
      </c>
      <c r="B168" s="172"/>
      <c r="C168" s="173"/>
      <c r="D168" s="98">
        <v>244</v>
      </c>
      <c r="E168" s="37" t="s">
        <v>137</v>
      </c>
      <c r="F168" s="36" t="s">
        <v>124</v>
      </c>
      <c r="G168" s="31">
        <f aca="true" t="shared" si="1" ref="G168:G181">H168</f>
        <v>294344.38</v>
      </c>
      <c r="H168" s="32">
        <f>298070-25000-11180.36+11180.36+10828.96+9175.42+9175.42+1270-9175.42</f>
        <v>294344.38</v>
      </c>
      <c r="I168" s="32">
        <v>0</v>
      </c>
    </row>
    <row r="169" spans="1:9" ht="28.5" customHeight="1">
      <c r="A169" s="136" t="s">
        <v>138</v>
      </c>
      <c r="B169" s="136"/>
      <c r="C169" s="137"/>
      <c r="D169" s="97"/>
      <c r="E169" s="36" t="s">
        <v>139</v>
      </c>
      <c r="F169" s="36"/>
      <c r="G169" s="31">
        <f t="shared" si="1"/>
        <v>0</v>
      </c>
      <c r="H169" s="32">
        <v>0</v>
      </c>
      <c r="I169" s="32">
        <v>0</v>
      </c>
    </row>
    <row r="170" spans="1:9" ht="29.25" customHeight="1">
      <c r="A170" s="133" t="s">
        <v>140</v>
      </c>
      <c r="B170" s="133"/>
      <c r="C170" s="133"/>
      <c r="D170" s="109">
        <v>244</v>
      </c>
      <c r="E170" s="36" t="s">
        <v>141</v>
      </c>
      <c r="F170" s="37"/>
      <c r="G170" s="31">
        <f>H170</f>
        <v>225890.81999999998</v>
      </c>
      <c r="H170" s="32">
        <f>H171+H175+H172+H173+H174</f>
        <v>225890.81999999998</v>
      </c>
      <c r="I170" s="32">
        <v>0</v>
      </c>
    </row>
    <row r="171" spans="1:9" ht="29.25" customHeight="1">
      <c r="A171" s="133" t="s">
        <v>198</v>
      </c>
      <c r="B171" s="133"/>
      <c r="C171" s="133"/>
      <c r="D171" s="61">
        <v>244</v>
      </c>
      <c r="E171" s="35" t="s">
        <v>141</v>
      </c>
      <c r="F171" s="37" t="s">
        <v>124</v>
      </c>
      <c r="G171" s="31">
        <f t="shared" si="1"/>
        <v>211024.58</v>
      </c>
      <c r="H171" s="32">
        <f>210150-9500-9175.42-9625.42+9175.42+20000</f>
        <v>211024.58</v>
      </c>
      <c r="I171" s="32">
        <v>0</v>
      </c>
    </row>
    <row r="172" spans="1:9" ht="29.25" customHeight="1">
      <c r="A172" s="133" t="s">
        <v>189</v>
      </c>
      <c r="B172" s="133"/>
      <c r="C172" s="133"/>
      <c r="D172" s="109">
        <v>244</v>
      </c>
      <c r="E172" s="36" t="s">
        <v>141</v>
      </c>
      <c r="F172" s="36" t="s">
        <v>124</v>
      </c>
      <c r="G172" s="31">
        <f>H172</f>
        <v>10000</v>
      </c>
      <c r="H172" s="32">
        <f>50000-30000+10000-10000-5933.91-4066.09</f>
        <v>10000</v>
      </c>
      <c r="I172" s="32">
        <v>0</v>
      </c>
    </row>
    <row r="173" spans="1:9" ht="70.5" customHeight="1">
      <c r="A173" s="133" t="s">
        <v>196</v>
      </c>
      <c r="B173" s="133"/>
      <c r="C173" s="133"/>
      <c r="D173" s="110">
        <v>244</v>
      </c>
      <c r="E173" s="36" t="s">
        <v>141</v>
      </c>
      <c r="F173" s="36" t="s">
        <v>145</v>
      </c>
      <c r="G173" s="31">
        <f>H173</f>
        <v>4866.239999999991</v>
      </c>
      <c r="H173" s="32">
        <f>2000+146857.85-2000+4866.24-146857.85</f>
        <v>4866.239999999991</v>
      </c>
      <c r="I173" s="32">
        <v>0</v>
      </c>
    </row>
    <row r="174" spans="1:9" ht="28.5" customHeight="1">
      <c r="A174" s="145" t="s">
        <v>199</v>
      </c>
      <c r="B174" s="146"/>
      <c r="C174" s="147"/>
      <c r="D174" s="110">
        <v>244</v>
      </c>
      <c r="E174" s="36" t="s">
        <v>141</v>
      </c>
      <c r="F174" s="36" t="s">
        <v>145</v>
      </c>
      <c r="G174" s="31">
        <f>H174</f>
        <v>0</v>
      </c>
      <c r="H174" s="32"/>
      <c r="I174" s="32"/>
    </row>
    <row r="175" spans="1:9" ht="30.75" customHeight="1">
      <c r="A175" s="145" t="s">
        <v>200</v>
      </c>
      <c r="B175" s="146"/>
      <c r="C175" s="147"/>
      <c r="D175" s="110">
        <v>244</v>
      </c>
      <c r="E175" s="36" t="s">
        <v>141</v>
      </c>
      <c r="F175" s="36" t="s">
        <v>145</v>
      </c>
      <c r="G175" s="31">
        <f>H175</f>
        <v>0</v>
      </c>
      <c r="H175" s="32"/>
      <c r="I175" s="32">
        <v>0</v>
      </c>
    </row>
    <row r="176" spans="1:9" ht="15.75" customHeight="1">
      <c r="A176" s="133" t="s">
        <v>142</v>
      </c>
      <c r="B176" s="133"/>
      <c r="C176" s="133"/>
      <c r="D176" s="61">
        <v>244</v>
      </c>
      <c r="E176" s="132" t="s">
        <v>143</v>
      </c>
      <c r="F176" s="132"/>
      <c r="G176" s="31">
        <f t="shared" si="1"/>
        <v>111899</v>
      </c>
      <c r="H176" s="32">
        <f>H177+H178+H179+H180</f>
        <v>111899</v>
      </c>
      <c r="I176" s="32">
        <v>0</v>
      </c>
    </row>
    <row r="177" spans="1:9" ht="52.5" customHeight="1">
      <c r="A177" s="141" t="s">
        <v>190</v>
      </c>
      <c r="B177" s="141"/>
      <c r="C177" s="141"/>
      <c r="D177" s="106">
        <v>244</v>
      </c>
      <c r="E177" s="36" t="s">
        <v>143</v>
      </c>
      <c r="F177" s="37" t="s">
        <v>124</v>
      </c>
      <c r="G177" s="31">
        <f>H177</f>
        <v>30000</v>
      </c>
      <c r="H177" s="32">
        <f>25000+2500+2500</f>
        <v>30000</v>
      </c>
      <c r="I177" s="32">
        <v>0</v>
      </c>
    </row>
    <row r="178" spans="1:9" ht="26.25" customHeight="1">
      <c r="A178" s="141" t="s">
        <v>109</v>
      </c>
      <c r="B178" s="141"/>
      <c r="C178" s="141"/>
      <c r="D178" s="106">
        <v>244</v>
      </c>
      <c r="E178" s="36" t="s">
        <v>143</v>
      </c>
      <c r="F178" s="36" t="s">
        <v>124</v>
      </c>
      <c r="G178" s="31">
        <f t="shared" si="1"/>
        <v>21913</v>
      </c>
      <c r="H178" s="32">
        <f>200000-25000-150000+3087-3087-3087</f>
        <v>21913</v>
      </c>
      <c r="I178" s="32">
        <v>0</v>
      </c>
    </row>
    <row r="179" spans="1:9" ht="43.5" customHeight="1">
      <c r="A179" s="141" t="s">
        <v>144</v>
      </c>
      <c r="B179" s="141"/>
      <c r="C179" s="141"/>
      <c r="D179" s="106">
        <v>244</v>
      </c>
      <c r="E179" s="36" t="s">
        <v>143</v>
      </c>
      <c r="F179" s="36" t="s">
        <v>145</v>
      </c>
      <c r="G179" s="31">
        <f t="shared" si="1"/>
        <v>0</v>
      </c>
      <c r="H179" s="32">
        <f>17200-12820-4380</f>
        <v>0</v>
      </c>
      <c r="I179" s="32">
        <v>0</v>
      </c>
    </row>
    <row r="180" spans="1:9" ht="51" customHeight="1">
      <c r="A180" s="174" t="s">
        <v>190</v>
      </c>
      <c r="B180" s="175"/>
      <c r="C180" s="176"/>
      <c r="D180" s="79">
        <v>244</v>
      </c>
      <c r="E180" s="36" t="s">
        <v>143</v>
      </c>
      <c r="F180" s="36" t="s">
        <v>145</v>
      </c>
      <c r="G180" s="31">
        <f t="shared" si="1"/>
        <v>59986</v>
      </c>
      <c r="H180" s="32">
        <f>1200+58786</f>
        <v>59986</v>
      </c>
      <c r="I180" s="32"/>
    </row>
    <row r="181" spans="1:9" ht="30" customHeight="1">
      <c r="A181" s="134" t="s">
        <v>146</v>
      </c>
      <c r="B181" s="134"/>
      <c r="C181" s="134"/>
      <c r="D181" s="62"/>
      <c r="E181" s="132"/>
      <c r="F181" s="132"/>
      <c r="G181" s="31">
        <f t="shared" si="1"/>
        <v>0</v>
      </c>
      <c r="H181" s="32">
        <f>H183</f>
        <v>0</v>
      </c>
      <c r="I181" s="32">
        <f>I183</f>
        <v>0</v>
      </c>
    </row>
    <row r="182" spans="1:9" ht="12.75" customHeight="1">
      <c r="A182" s="165" t="s">
        <v>130</v>
      </c>
      <c r="B182" s="165"/>
      <c r="C182" s="165"/>
      <c r="D182" s="74"/>
      <c r="E182" s="132"/>
      <c r="F182" s="132"/>
      <c r="G182" s="31"/>
      <c r="H182" s="32"/>
      <c r="I182" s="32"/>
    </row>
    <row r="183" spans="1:9" ht="45" customHeight="1">
      <c r="A183" s="133" t="s">
        <v>147</v>
      </c>
      <c r="B183" s="133"/>
      <c r="C183" s="133"/>
      <c r="D183" s="68"/>
      <c r="E183" s="132"/>
      <c r="F183" s="132"/>
      <c r="G183" s="31">
        <f>H183</f>
        <v>0</v>
      </c>
      <c r="H183" s="32">
        <v>0</v>
      </c>
      <c r="I183" s="32">
        <v>0</v>
      </c>
    </row>
    <row r="184" spans="1:9" ht="15.75" customHeight="1">
      <c r="A184" s="133" t="s">
        <v>148</v>
      </c>
      <c r="B184" s="133"/>
      <c r="C184" s="133"/>
      <c r="D184" s="69"/>
      <c r="E184" s="132" t="s">
        <v>149</v>
      </c>
      <c r="F184" s="132"/>
      <c r="G184" s="31">
        <f>H184</f>
        <v>335118.67</v>
      </c>
      <c r="H184" s="32">
        <f>H186+H187</f>
        <v>335118.67</v>
      </c>
      <c r="I184" s="32">
        <f>I186+I188</f>
        <v>0</v>
      </c>
    </row>
    <row r="185" spans="1:9" ht="15.75" customHeight="1">
      <c r="A185" s="165" t="s">
        <v>130</v>
      </c>
      <c r="B185" s="165"/>
      <c r="C185" s="165"/>
      <c r="D185" s="74"/>
      <c r="E185" s="132"/>
      <c r="F185" s="132"/>
      <c r="G185" s="31"/>
      <c r="H185" s="32"/>
      <c r="I185" s="32"/>
    </row>
    <row r="186" spans="1:9" ht="42" customHeight="1">
      <c r="A186" s="133" t="s">
        <v>150</v>
      </c>
      <c r="B186" s="133"/>
      <c r="C186" s="133"/>
      <c r="D186" s="109">
        <v>321</v>
      </c>
      <c r="E186" s="36" t="s">
        <v>149</v>
      </c>
      <c r="F186" s="36" t="s">
        <v>145</v>
      </c>
      <c r="G186" s="31">
        <f aca="true" t="shared" si="2" ref="G186:G195">H186</f>
        <v>335118.67</v>
      </c>
      <c r="H186" s="32">
        <f>350000-40000+25118.67</f>
        <v>335118.67</v>
      </c>
      <c r="I186" s="32">
        <v>0</v>
      </c>
    </row>
    <row r="187" spans="1:9" ht="27" customHeight="1">
      <c r="A187" s="164" t="s">
        <v>151</v>
      </c>
      <c r="B187" s="164"/>
      <c r="C187" s="164"/>
      <c r="D187" s="112">
        <v>321</v>
      </c>
      <c r="E187" s="36" t="s">
        <v>149</v>
      </c>
      <c r="F187" s="36" t="s">
        <v>145</v>
      </c>
      <c r="G187" s="31">
        <f t="shared" si="2"/>
        <v>0</v>
      </c>
      <c r="H187" s="32">
        <v>0</v>
      </c>
      <c r="I187" s="32"/>
    </row>
    <row r="188" spans="1:9" ht="16.5" customHeight="1">
      <c r="A188" s="133" t="s">
        <v>194</v>
      </c>
      <c r="B188" s="133"/>
      <c r="C188" s="133"/>
      <c r="D188" s="78"/>
      <c r="E188" s="132" t="s">
        <v>153</v>
      </c>
      <c r="F188" s="132"/>
      <c r="G188" s="31">
        <f t="shared" si="2"/>
        <v>19441.920000000002</v>
      </c>
      <c r="H188" s="32">
        <f>H189+H190</f>
        <v>19441.920000000002</v>
      </c>
      <c r="I188" s="32">
        <v>0</v>
      </c>
    </row>
    <row r="189" spans="1:9" ht="30" customHeight="1">
      <c r="A189" s="133" t="s">
        <v>195</v>
      </c>
      <c r="B189" s="133"/>
      <c r="C189" s="133"/>
      <c r="D189" s="130">
        <v>853</v>
      </c>
      <c r="E189" s="36" t="s">
        <v>153</v>
      </c>
      <c r="F189" s="36"/>
      <c r="G189" s="31">
        <f t="shared" si="2"/>
        <v>0</v>
      </c>
      <c r="H189" s="32">
        <v>0</v>
      </c>
      <c r="I189" s="32"/>
    </row>
    <row r="190" spans="1:9" ht="43.5" customHeight="1">
      <c r="A190" s="133" t="s">
        <v>191</v>
      </c>
      <c r="B190" s="133"/>
      <c r="C190" s="133"/>
      <c r="D190" s="96"/>
      <c r="E190" s="36" t="s">
        <v>153</v>
      </c>
      <c r="F190" s="36" t="s">
        <v>145</v>
      </c>
      <c r="G190" s="31">
        <f t="shared" si="2"/>
        <v>19441.920000000002</v>
      </c>
      <c r="H190" s="32">
        <f>H192+H193+H194+H191</f>
        <v>19441.920000000002</v>
      </c>
      <c r="I190" s="32">
        <v>0</v>
      </c>
    </row>
    <row r="191" spans="1:9" ht="43.5" customHeight="1">
      <c r="A191" s="133" t="s">
        <v>191</v>
      </c>
      <c r="B191" s="133"/>
      <c r="C191" s="133"/>
      <c r="D191" s="110">
        <v>831</v>
      </c>
      <c r="E191" s="36" t="s">
        <v>204</v>
      </c>
      <c r="F191" s="36"/>
      <c r="G191" s="31">
        <f>H191</f>
        <v>8555.550000000001</v>
      </c>
      <c r="H191" s="32">
        <f>312.57-32.3+4924.84+3350.44</f>
        <v>8555.550000000001</v>
      </c>
      <c r="I191" s="32"/>
    </row>
    <row r="192" spans="1:9" ht="43.5" customHeight="1">
      <c r="A192" s="133" t="s">
        <v>191</v>
      </c>
      <c r="B192" s="133"/>
      <c r="C192" s="133"/>
      <c r="D192" s="110">
        <v>851</v>
      </c>
      <c r="E192" s="36" t="s">
        <v>153</v>
      </c>
      <c r="F192" s="36"/>
      <c r="G192" s="31">
        <f t="shared" si="2"/>
        <v>0</v>
      </c>
      <c r="H192" s="32">
        <v>0</v>
      </c>
      <c r="I192" s="32"/>
    </row>
    <row r="193" spans="1:9" ht="43.5" customHeight="1">
      <c r="A193" s="133" t="s">
        <v>191</v>
      </c>
      <c r="B193" s="133"/>
      <c r="C193" s="133"/>
      <c r="D193" s="110">
        <v>852</v>
      </c>
      <c r="E193" s="36" t="s">
        <v>203</v>
      </c>
      <c r="F193" s="36"/>
      <c r="G193" s="31">
        <f t="shared" si="2"/>
        <v>750</v>
      </c>
      <c r="H193" s="32">
        <v>750</v>
      </c>
      <c r="I193" s="32"/>
    </row>
    <row r="194" spans="1:9" ht="41.25" customHeight="1">
      <c r="A194" s="133" t="s">
        <v>191</v>
      </c>
      <c r="B194" s="133"/>
      <c r="C194" s="133"/>
      <c r="D194" s="110">
        <v>853</v>
      </c>
      <c r="E194" s="36" t="s">
        <v>204</v>
      </c>
      <c r="F194" s="36"/>
      <c r="G194" s="31">
        <f t="shared" si="2"/>
        <v>10136.37</v>
      </c>
      <c r="H194" s="32">
        <f>9087.43-1072.62+2002.97+118.59</f>
        <v>10136.37</v>
      </c>
      <c r="I194" s="32"/>
    </row>
    <row r="195" spans="1:9" ht="27" customHeight="1">
      <c r="A195" s="133" t="s">
        <v>154</v>
      </c>
      <c r="B195" s="133"/>
      <c r="C195" s="133"/>
      <c r="D195" s="69"/>
      <c r="E195" s="132"/>
      <c r="F195" s="132"/>
      <c r="G195" s="31">
        <f t="shared" si="2"/>
        <v>1557862.29</v>
      </c>
      <c r="H195" s="32">
        <f>H197+H201+H202+H203</f>
        <v>1557862.29</v>
      </c>
      <c r="I195" s="32">
        <f>I197+I201+I202+I203</f>
        <v>0</v>
      </c>
    </row>
    <row r="196" spans="1:9" ht="16.5" customHeight="1">
      <c r="A196" s="134" t="s">
        <v>155</v>
      </c>
      <c r="B196" s="134"/>
      <c r="C196" s="134"/>
      <c r="D196" s="66"/>
      <c r="E196" s="132"/>
      <c r="F196" s="132"/>
      <c r="G196" s="31"/>
      <c r="H196" s="32"/>
      <c r="I196" s="32"/>
    </row>
    <row r="197" spans="1:9" ht="26.25" customHeight="1">
      <c r="A197" s="133" t="s">
        <v>156</v>
      </c>
      <c r="B197" s="133"/>
      <c r="C197" s="133"/>
      <c r="D197" s="61">
        <v>244</v>
      </c>
      <c r="E197" s="132" t="s">
        <v>157</v>
      </c>
      <c r="F197" s="132"/>
      <c r="G197" s="31">
        <f>H197</f>
        <v>240321</v>
      </c>
      <c r="H197" s="32">
        <f>H199+H200</f>
        <v>240321</v>
      </c>
      <c r="I197" s="32">
        <f>I199+I200</f>
        <v>0</v>
      </c>
    </row>
    <row r="198" spans="1:9" ht="17.25" customHeight="1">
      <c r="A198" s="163" t="s">
        <v>106</v>
      </c>
      <c r="B198" s="163"/>
      <c r="C198" s="163"/>
      <c r="D198" s="61"/>
      <c r="E198" s="132"/>
      <c r="F198" s="132"/>
      <c r="G198" s="31"/>
      <c r="H198" s="33"/>
      <c r="I198" s="33"/>
    </row>
    <row r="199" spans="1:9" ht="21.75" customHeight="1">
      <c r="A199" s="141" t="s">
        <v>158</v>
      </c>
      <c r="B199" s="141"/>
      <c r="C199" s="141"/>
      <c r="D199" s="75">
        <v>244</v>
      </c>
      <c r="E199" s="38" t="s">
        <v>157</v>
      </c>
      <c r="F199" s="38" t="s">
        <v>124</v>
      </c>
      <c r="G199" s="31">
        <f>H199</f>
        <v>235591</v>
      </c>
      <c r="H199" s="33">
        <f>100000+15500+25000+82670.94-2840.66+15260.72</f>
        <v>235591</v>
      </c>
      <c r="I199" s="33">
        <v>0</v>
      </c>
    </row>
    <row r="200" spans="1:9" ht="26.25" customHeight="1">
      <c r="A200" s="133" t="s">
        <v>191</v>
      </c>
      <c r="B200" s="133"/>
      <c r="C200" s="133"/>
      <c r="D200" s="75">
        <v>244</v>
      </c>
      <c r="E200" s="38" t="s">
        <v>157</v>
      </c>
      <c r="F200" s="36"/>
      <c r="G200" s="31">
        <f>H200</f>
        <v>4730</v>
      </c>
      <c r="H200" s="33">
        <f>7000-2270</f>
        <v>4730</v>
      </c>
      <c r="I200" s="33">
        <v>0</v>
      </c>
    </row>
    <row r="201" spans="1:9" ht="26.25" customHeight="1">
      <c r="A201" s="133" t="s">
        <v>159</v>
      </c>
      <c r="B201" s="133"/>
      <c r="C201" s="133"/>
      <c r="D201" s="68"/>
      <c r="E201" s="132"/>
      <c r="F201" s="132"/>
      <c r="G201" s="31">
        <f>H201</f>
        <v>0</v>
      </c>
      <c r="H201" s="33">
        <v>0</v>
      </c>
      <c r="I201" s="33">
        <v>0</v>
      </c>
    </row>
    <row r="202" spans="1:9" ht="27" customHeight="1">
      <c r="A202" s="133" t="s">
        <v>160</v>
      </c>
      <c r="B202" s="133"/>
      <c r="C202" s="133"/>
      <c r="D202" s="68"/>
      <c r="E202" s="132"/>
      <c r="F202" s="132"/>
      <c r="G202" s="31">
        <f>H202</f>
        <v>0</v>
      </c>
      <c r="H202" s="33">
        <v>0</v>
      </c>
      <c r="I202" s="33">
        <v>0</v>
      </c>
    </row>
    <row r="203" spans="1:9" ht="24.75" customHeight="1">
      <c r="A203" s="133" t="s">
        <v>161</v>
      </c>
      <c r="B203" s="133"/>
      <c r="C203" s="133"/>
      <c r="D203" s="61">
        <v>244</v>
      </c>
      <c r="E203" s="132" t="s">
        <v>162</v>
      </c>
      <c r="F203" s="132"/>
      <c r="G203" s="31">
        <f>H203</f>
        <v>1317541.29</v>
      </c>
      <c r="H203" s="32">
        <f>H205+H206+H207+H208</f>
        <v>1317541.29</v>
      </c>
      <c r="I203" s="32">
        <f>I205+I207+I208</f>
        <v>0</v>
      </c>
    </row>
    <row r="204" spans="1:9" ht="13.5" customHeight="1">
      <c r="A204" s="163" t="s">
        <v>106</v>
      </c>
      <c r="B204" s="163"/>
      <c r="C204" s="163"/>
      <c r="D204" s="61"/>
      <c r="E204" s="132"/>
      <c r="F204" s="132"/>
      <c r="G204" s="31"/>
      <c r="H204" s="32"/>
      <c r="I204" s="32"/>
    </row>
    <row r="205" spans="1:9" ht="50.25" customHeight="1">
      <c r="A205" s="156" t="s">
        <v>190</v>
      </c>
      <c r="B205" s="157"/>
      <c r="C205" s="158"/>
      <c r="D205" s="106">
        <v>244</v>
      </c>
      <c r="E205" s="36" t="s">
        <v>162</v>
      </c>
      <c r="F205" s="36" t="s">
        <v>124</v>
      </c>
      <c r="G205" s="31">
        <f>H205</f>
        <v>1000</v>
      </c>
      <c r="H205" s="32">
        <f>2270-1270</f>
        <v>1000</v>
      </c>
      <c r="I205" s="32">
        <v>0</v>
      </c>
    </row>
    <row r="206" spans="1:9" ht="20.25" customHeight="1">
      <c r="A206" s="141" t="s">
        <v>109</v>
      </c>
      <c r="B206" s="141"/>
      <c r="C206" s="141"/>
      <c r="D206" s="106">
        <v>244</v>
      </c>
      <c r="E206" s="36" t="s">
        <v>162</v>
      </c>
      <c r="F206" s="36" t="s">
        <v>124</v>
      </c>
      <c r="G206" s="31">
        <f>H206</f>
        <v>123272.57</v>
      </c>
      <c r="H206" s="32">
        <f>80000-15500+4050.09-4050.09+5933.91+49998+2840.66</f>
        <v>123272.57</v>
      </c>
      <c r="I206" s="32">
        <v>0</v>
      </c>
    </row>
    <row r="207" spans="1:9" ht="51.75" customHeight="1">
      <c r="A207" s="156" t="s">
        <v>190</v>
      </c>
      <c r="B207" s="157"/>
      <c r="C207" s="158"/>
      <c r="D207" s="79">
        <v>244</v>
      </c>
      <c r="E207" s="36" t="s">
        <v>162</v>
      </c>
      <c r="F207" s="36" t="s">
        <v>145</v>
      </c>
      <c r="G207" s="31">
        <f>H207</f>
        <v>38968.87000000001</v>
      </c>
      <c r="H207" s="32">
        <f>17400+7320.44-1200+1200+20000-5632.98-118.59</f>
        <v>38968.87000000001</v>
      </c>
      <c r="I207" s="32">
        <v>0</v>
      </c>
    </row>
    <row r="208" spans="1:9" ht="28.5" customHeight="1">
      <c r="A208" s="141" t="s">
        <v>163</v>
      </c>
      <c r="B208" s="141"/>
      <c r="C208" s="141"/>
      <c r="D208" s="106">
        <v>244</v>
      </c>
      <c r="E208" s="36" t="s">
        <v>162</v>
      </c>
      <c r="F208" s="36" t="s">
        <v>124</v>
      </c>
      <c r="G208" s="31">
        <f>H208</f>
        <v>1154299.85</v>
      </c>
      <c r="H208" s="32">
        <f>1044000+60000+50299.85</f>
        <v>1154299.85</v>
      </c>
      <c r="I208" s="32">
        <v>0</v>
      </c>
    </row>
    <row r="209" spans="1:9" ht="19.5" customHeight="1">
      <c r="A209" s="133" t="s">
        <v>164</v>
      </c>
      <c r="B209" s="133"/>
      <c r="C209" s="133"/>
      <c r="D209" s="69"/>
      <c r="E209" s="132"/>
      <c r="F209" s="132"/>
      <c r="G209" s="31">
        <f>H209</f>
        <v>0</v>
      </c>
      <c r="H209" s="32">
        <f>H211+H212</f>
        <v>0</v>
      </c>
      <c r="I209" s="32">
        <f>I211+I212</f>
        <v>0</v>
      </c>
    </row>
    <row r="210" spans="1:9" ht="14.25" customHeight="1">
      <c r="A210" s="134" t="s">
        <v>130</v>
      </c>
      <c r="B210" s="134"/>
      <c r="C210" s="134"/>
      <c r="D210" s="66"/>
      <c r="E210" s="132"/>
      <c r="F210" s="132"/>
      <c r="G210" s="31"/>
      <c r="H210" s="32"/>
      <c r="I210" s="32"/>
    </row>
    <row r="211" spans="1:9" ht="27" customHeight="1">
      <c r="A211" s="133" t="s">
        <v>165</v>
      </c>
      <c r="B211" s="133"/>
      <c r="C211" s="133"/>
      <c r="D211" s="68"/>
      <c r="E211" s="132"/>
      <c r="F211" s="132"/>
      <c r="G211" s="31">
        <f>H211</f>
        <v>0</v>
      </c>
      <c r="H211" s="32">
        <v>0</v>
      </c>
      <c r="I211" s="32">
        <v>0</v>
      </c>
    </row>
    <row r="212" spans="1:9" ht="26.25" customHeight="1">
      <c r="A212" s="133" t="s">
        <v>166</v>
      </c>
      <c r="B212" s="133"/>
      <c r="C212" s="133"/>
      <c r="D212" s="68"/>
      <c r="E212" s="132"/>
      <c r="F212" s="132"/>
      <c r="G212" s="31">
        <f>H212</f>
        <v>0</v>
      </c>
      <c r="H212" s="32">
        <v>0</v>
      </c>
      <c r="I212" s="32">
        <v>0</v>
      </c>
    </row>
    <row r="213" spans="1:9" ht="15.75" customHeight="1">
      <c r="A213" s="150" t="s">
        <v>167</v>
      </c>
      <c r="B213" s="150"/>
      <c r="C213" s="150"/>
      <c r="D213" s="80"/>
      <c r="E213" s="151"/>
      <c r="F213" s="151"/>
      <c r="G213" s="31"/>
      <c r="H213" s="32"/>
      <c r="I213" s="32"/>
    </row>
    <row r="214" spans="1:9" ht="15.75" customHeight="1">
      <c r="A214" s="133" t="s">
        <v>168</v>
      </c>
      <c r="B214" s="133"/>
      <c r="C214" s="133"/>
      <c r="D214" s="68"/>
      <c r="E214" s="152" t="s">
        <v>104</v>
      </c>
      <c r="F214" s="152"/>
      <c r="G214" s="31">
        <f>H214</f>
        <v>335118.67</v>
      </c>
      <c r="H214" s="32">
        <f>H186+H187</f>
        <v>335118.67</v>
      </c>
      <c r="I214" s="32">
        <v>0</v>
      </c>
    </row>
    <row r="215" spans="1:9" ht="15" customHeight="1">
      <c r="A215" s="155" t="s">
        <v>169</v>
      </c>
      <c r="B215" s="155"/>
      <c r="C215" s="155"/>
      <c r="D215" s="155"/>
      <c r="E215" s="155"/>
      <c r="F215" s="155"/>
      <c r="G215" s="155"/>
      <c r="H215" s="39"/>
      <c r="I215" s="39"/>
    </row>
    <row r="216" spans="1:9" ht="15" customHeight="1">
      <c r="A216" s="153" t="s">
        <v>197</v>
      </c>
      <c r="B216" s="153"/>
      <c r="C216" s="153"/>
      <c r="D216" s="153"/>
      <c r="E216" s="153"/>
      <c r="F216" s="153"/>
      <c r="G216" s="23"/>
      <c r="H216" s="4"/>
      <c r="I216" s="4"/>
    </row>
    <row r="217" spans="1:9" ht="17.25" customHeight="1">
      <c r="A217" s="154" t="s">
        <v>206</v>
      </c>
      <c r="B217" s="154"/>
      <c r="C217" s="154"/>
      <c r="D217" s="154"/>
      <c r="E217" s="154"/>
      <c r="F217" s="40"/>
      <c r="G217" s="25"/>
      <c r="H217" s="149" t="s">
        <v>207</v>
      </c>
      <c r="I217" s="149"/>
    </row>
    <row r="218" spans="1:9" s="42" customFormat="1" ht="6.75" customHeight="1">
      <c r="A218" s="41"/>
      <c r="B218" s="41"/>
      <c r="C218" s="41"/>
      <c r="D218" s="41"/>
      <c r="E218" s="41"/>
      <c r="F218" s="41"/>
      <c r="G218" s="41"/>
      <c r="H218" s="161"/>
      <c r="I218" s="161"/>
    </row>
    <row r="219" spans="1:9" ht="14.25" customHeight="1">
      <c r="A219" s="153" t="s">
        <v>170</v>
      </c>
      <c r="B219" s="153"/>
      <c r="C219" s="153"/>
      <c r="D219" s="153"/>
      <c r="E219" s="153"/>
      <c r="F219" s="153"/>
      <c r="G219" s="43"/>
      <c r="H219" s="8" t="s">
        <v>171</v>
      </c>
      <c r="I219" s="8"/>
    </row>
    <row r="220" spans="5:9" s="42" customFormat="1" ht="6.75" customHeight="1">
      <c r="E220" s="41"/>
      <c r="F220" s="41"/>
      <c r="G220" s="41"/>
      <c r="H220" s="162"/>
      <c r="I220" s="162"/>
    </row>
    <row r="221" spans="1:9" ht="14.25" customHeight="1">
      <c r="A221" s="153" t="s">
        <v>172</v>
      </c>
      <c r="B221" s="153"/>
      <c r="C221" s="153"/>
      <c r="D221" s="153"/>
      <c r="E221" s="153"/>
      <c r="F221" s="28"/>
      <c r="G221" s="43"/>
      <c r="H221" s="8" t="s">
        <v>171</v>
      </c>
      <c r="I221" s="8"/>
    </row>
    <row r="222" spans="1:9" ht="15" customHeight="1">
      <c r="A222" s="153" t="s">
        <v>173</v>
      </c>
      <c r="B222" s="153"/>
      <c r="G222" s="44"/>
      <c r="H222" s="148"/>
      <c r="I222" s="148"/>
    </row>
    <row r="223" ht="3.75" customHeight="1"/>
    <row r="224" spans="1:4" ht="15" customHeight="1">
      <c r="A224" s="159" t="s">
        <v>209</v>
      </c>
      <c r="B224" s="160"/>
      <c r="C224" s="160"/>
      <c r="D224" s="23"/>
    </row>
    <row r="227" ht="15">
      <c r="D227" s="1" t="s">
        <v>208</v>
      </c>
    </row>
  </sheetData>
  <sheetProtection selectLockedCells="1" selectUnlockedCells="1"/>
  <mergeCells count="346">
    <mergeCell ref="B6:C6"/>
    <mergeCell ref="H6:I6"/>
    <mergeCell ref="A7:C7"/>
    <mergeCell ref="G7:I7"/>
    <mergeCell ref="G1:I1"/>
    <mergeCell ref="G2:I2"/>
    <mergeCell ref="A3:C3"/>
    <mergeCell ref="G3:I3"/>
    <mergeCell ref="A4:C4"/>
    <mergeCell ref="G4:I4"/>
    <mergeCell ref="B5:C5"/>
    <mergeCell ref="H5:I5"/>
    <mergeCell ref="A21:C21"/>
    <mergeCell ref="E21:G21"/>
    <mergeCell ref="A9:I9"/>
    <mergeCell ref="A10:I10"/>
    <mergeCell ref="A13:G13"/>
    <mergeCell ref="A16:C19"/>
    <mergeCell ref="E16:G19"/>
    <mergeCell ref="A20:C20"/>
    <mergeCell ref="E20:G20"/>
    <mergeCell ref="A22:C24"/>
    <mergeCell ref="E22:G24"/>
    <mergeCell ref="A25:C25"/>
    <mergeCell ref="A26:C26"/>
    <mergeCell ref="E26:H26"/>
    <mergeCell ref="A27:C27"/>
    <mergeCell ref="A28:C28"/>
    <mergeCell ref="A29:C29"/>
    <mergeCell ref="A30:C33"/>
    <mergeCell ref="E30:G32"/>
    <mergeCell ref="A35:I35"/>
    <mergeCell ref="E29:G29"/>
    <mergeCell ref="A37:I37"/>
    <mergeCell ref="A38:I38"/>
    <mergeCell ref="A39:I39"/>
    <mergeCell ref="A40:I40"/>
    <mergeCell ref="A41:I41"/>
    <mergeCell ref="A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49:G49"/>
    <mergeCell ref="H49:I49"/>
    <mergeCell ref="A50:G50"/>
    <mergeCell ref="H50:I50"/>
    <mergeCell ref="A51:G51"/>
    <mergeCell ref="H51:I51"/>
    <mergeCell ref="A52:G52"/>
    <mergeCell ref="H52:I52"/>
    <mergeCell ref="A53:G53"/>
    <mergeCell ref="H53:I53"/>
    <mergeCell ref="A54:G54"/>
    <mergeCell ref="H54:I54"/>
    <mergeCell ref="A55:G55"/>
    <mergeCell ref="H55:I55"/>
    <mergeCell ref="A56:G56"/>
    <mergeCell ref="H56:I56"/>
    <mergeCell ref="A57:G57"/>
    <mergeCell ref="H57:I57"/>
    <mergeCell ref="A58:G58"/>
    <mergeCell ref="H58:I58"/>
    <mergeCell ref="A59:G59"/>
    <mergeCell ref="H59:I59"/>
    <mergeCell ref="A60:G60"/>
    <mergeCell ref="H60:I60"/>
    <mergeCell ref="A61:G61"/>
    <mergeCell ref="H61:I61"/>
    <mergeCell ref="A62:G62"/>
    <mergeCell ref="H62:I62"/>
    <mergeCell ref="A63:G63"/>
    <mergeCell ref="H63:I63"/>
    <mergeCell ref="A64:G64"/>
    <mergeCell ref="H64:I64"/>
    <mergeCell ref="A65:G65"/>
    <mergeCell ref="H65:I65"/>
    <mergeCell ref="A66:G66"/>
    <mergeCell ref="H66:I66"/>
    <mergeCell ref="A67:G67"/>
    <mergeCell ref="H67:I67"/>
    <mergeCell ref="A68:G68"/>
    <mergeCell ref="H68:I68"/>
    <mergeCell ref="A69:G69"/>
    <mergeCell ref="H69:I69"/>
    <mergeCell ref="A70:G70"/>
    <mergeCell ref="H70:I70"/>
    <mergeCell ref="A71:G71"/>
    <mergeCell ref="H71:I71"/>
    <mergeCell ref="A72:G72"/>
    <mergeCell ref="H72:I72"/>
    <mergeCell ref="A73:G73"/>
    <mergeCell ref="H73:I73"/>
    <mergeCell ref="A74:G74"/>
    <mergeCell ref="H74:I74"/>
    <mergeCell ref="A75:G75"/>
    <mergeCell ref="H75:I75"/>
    <mergeCell ref="A76:G76"/>
    <mergeCell ref="H76:I76"/>
    <mergeCell ref="A77:G77"/>
    <mergeCell ref="H77:I77"/>
    <mergeCell ref="A78:G78"/>
    <mergeCell ref="H78:I78"/>
    <mergeCell ref="A79:G79"/>
    <mergeCell ref="H79:I79"/>
    <mergeCell ref="A80:G80"/>
    <mergeCell ref="H80:I80"/>
    <mergeCell ref="A81:G81"/>
    <mergeCell ref="H81:I81"/>
    <mergeCell ref="A82:G82"/>
    <mergeCell ref="H82:I82"/>
    <mergeCell ref="A83:G83"/>
    <mergeCell ref="H83:I83"/>
    <mergeCell ref="A84:G84"/>
    <mergeCell ref="H84:I84"/>
    <mergeCell ref="A85:G85"/>
    <mergeCell ref="H85:I85"/>
    <mergeCell ref="A86:G86"/>
    <mergeCell ref="H86:I86"/>
    <mergeCell ref="A87:G87"/>
    <mergeCell ref="H87:I87"/>
    <mergeCell ref="A88:G88"/>
    <mergeCell ref="H88:I88"/>
    <mergeCell ref="A89:G89"/>
    <mergeCell ref="H89:I89"/>
    <mergeCell ref="A90:G90"/>
    <mergeCell ref="H90:I90"/>
    <mergeCell ref="A91:G91"/>
    <mergeCell ref="H91:I91"/>
    <mergeCell ref="A92:G92"/>
    <mergeCell ref="H92:I92"/>
    <mergeCell ref="A93:G93"/>
    <mergeCell ref="H93:I93"/>
    <mergeCell ref="A94:G94"/>
    <mergeCell ref="H94:I94"/>
    <mergeCell ref="A95:G95"/>
    <mergeCell ref="H95:I95"/>
    <mergeCell ref="A96:G96"/>
    <mergeCell ref="H96:I96"/>
    <mergeCell ref="A97:G97"/>
    <mergeCell ref="H97:I97"/>
    <mergeCell ref="A98:G98"/>
    <mergeCell ref="H98:I98"/>
    <mergeCell ref="A99:G99"/>
    <mergeCell ref="H99:I99"/>
    <mergeCell ref="A100:G100"/>
    <mergeCell ref="H100:I100"/>
    <mergeCell ref="A101:G101"/>
    <mergeCell ref="H101:I101"/>
    <mergeCell ref="A102:G102"/>
    <mergeCell ref="H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2"/>
    <mergeCell ref="A113:G113"/>
    <mergeCell ref="H113:I113"/>
    <mergeCell ref="A114:G114"/>
    <mergeCell ref="H114:I114"/>
    <mergeCell ref="A115:G115"/>
    <mergeCell ref="H115:I115"/>
    <mergeCell ref="A117:I117"/>
    <mergeCell ref="A118:C119"/>
    <mergeCell ref="E118:F119"/>
    <mergeCell ref="G118:G119"/>
    <mergeCell ref="H118:I118"/>
    <mergeCell ref="A120:C120"/>
    <mergeCell ref="E120:F120"/>
    <mergeCell ref="A121:C121"/>
    <mergeCell ref="E121:F121"/>
    <mergeCell ref="A122:C122"/>
    <mergeCell ref="E122:F122"/>
    <mergeCell ref="A123:C123"/>
    <mergeCell ref="E123:F123"/>
    <mergeCell ref="A124:C124"/>
    <mergeCell ref="E124:F124"/>
    <mergeCell ref="A125:C125"/>
    <mergeCell ref="E125:F125"/>
    <mergeCell ref="A126:C126"/>
    <mergeCell ref="E126:F126"/>
    <mergeCell ref="A127:C127"/>
    <mergeCell ref="E127:F127"/>
    <mergeCell ref="A128:C128"/>
    <mergeCell ref="E128:F128"/>
    <mergeCell ref="A129:C129"/>
    <mergeCell ref="E129:F129"/>
    <mergeCell ref="A130:C130"/>
    <mergeCell ref="E130:F130"/>
    <mergeCell ref="A131:C131"/>
    <mergeCell ref="E131:F131"/>
    <mergeCell ref="A132:C132"/>
    <mergeCell ref="E132:F132"/>
    <mergeCell ref="A133:C133"/>
    <mergeCell ref="E133:F133"/>
    <mergeCell ref="A134:C134"/>
    <mergeCell ref="E134:F134"/>
    <mergeCell ref="A135:C135"/>
    <mergeCell ref="E135:F135"/>
    <mergeCell ref="A136:C136"/>
    <mergeCell ref="E136:F136"/>
    <mergeCell ref="A137:C137"/>
    <mergeCell ref="E137:F137"/>
    <mergeCell ref="A138:C138"/>
    <mergeCell ref="E138:F138"/>
    <mergeCell ref="A139:C139"/>
    <mergeCell ref="E139:F139"/>
    <mergeCell ref="A140:C140"/>
    <mergeCell ref="E140:F140"/>
    <mergeCell ref="A141:C141"/>
    <mergeCell ref="E141:F141"/>
    <mergeCell ref="A142:C142"/>
    <mergeCell ref="E142:F142"/>
    <mergeCell ref="A143:C143"/>
    <mergeCell ref="E143:F143"/>
    <mergeCell ref="A150:C150"/>
    <mergeCell ref="E150:F150"/>
    <mergeCell ref="A144:C144"/>
    <mergeCell ref="E144:F144"/>
    <mergeCell ref="A145:C145"/>
    <mergeCell ref="E145:F145"/>
    <mergeCell ref="A146:C146"/>
    <mergeCell ref="A147:C149"/>
    <mergeCell ref="A154:C154"/>
    <mergeCell ref="E154:F154"/>
    <mergeCell ref="A155:C155"/>
    <mergeCell ref="E155:F155"/>
    <mergeCell ref="A151:C151"/>
    <mergeCell ref="E151:F151"/>
    <mergeCell ref="A152:C152"/>
    <mergeCell ref="A153:C153"/>
    <mergeCell ref="A160:C160"/>
    <mergeCell ref="E160:F160"/>
    <mergeCell ref="A156:C156"/>
    <mergeCell ref="A157:C159"/>
    <mergeCell ref="A161:C161"/>
    <mergeCell ref="E161:F161"/>
    <mergeCell ref="A162:C162"/>
    <mergeCell ref="A163:C163"/>
    <mergeCell ref="A181:C181"/>
    <mergeCell ref="E181:F181"/>
    <mergeCell ref="A182:C182"/>
    <mergeCell ref="E182:F182"/>
    <mergeCell ref="E166:F166"/>
    <mergeCell ref="A168:C168"/>
    <mergeCell ref="A180:C180"/>
    <mergeCell ref="E176:F176"/>
    <mergeCell ref="A183:C183"/>
    <mergeCell ref="E183:F183"/>
    <mergeCell ref="A184:C184"/>
    <mergeCell ref="E184:F184"/>
    <mergeCell ref="A185:C185"/>
    <mergeCell ref="E185:F185"/>
    <mergeCell ref="A186:C186"/>
    <mergeCell ref="A187:C187"/>
    <mergeCell ref="A188:C188"/>
    <mergeCell ref="E188:F188"/>
    <mergeCell ref="A190:C190"/>
    <mergeCell ref="A195:C195"/>
    <mergeCell ref="E195:F195"/>
    <mergeCell ref="A192:C192"/>
    <mergeCell ref="A193:C193"/>
    <mergeCell ref="A194:C194"/>
    <mergeCell ref="A189:C189"/>
    <mergeCell ref="A191:C191"/>
    <mergeCell ref="A196:C196"/>
    <mergeCell ref="E196:F196"/>
    <mergeCell ref="A197:C197"/>
    <mergeCell ref="E197:F197"/>
    <mergeCell ref="A198:C198"/>
    <mergeCell ref="E198:F198"/>
    <mergeCell ref="A199:C199"/>
    <mergeCell ref="A200:C200"/>
    <mergeCell ref="A201:C201"/>
    <mergeCell ref="E201:F201"/>
    <mergeCell ref="A202:C202"/>
    <mergeCell ref="E202:F202"/>
    <mergeCell ref="A203:C203"/>
    <mergeCell ref="E203:F203"/>
    <mergeCell ref="A204:C204"/>
    <mergeCell ref="E204:F204"/>
    <mergeCell ref="A205:C205"/>
    <mergeCell ref="A206:C206"/>
    <mergeCell ref="A207:C207"/>
    <mergeCell ref="A208:C208"/>
    <mergeCell ref="A224:C224"/>
    <mergeCell ref="H218:I218"/>
    <mergeCell ref="A219:F219"/>
    <mergeCell ref="H220:I220"/>
    <mergeCell ref="A221:E221"/>
    <mergeCell ref="A222:B222"/>
    <mergeCell ref="H222:I222"/>
    <mergeCell ref="H217:I217"/>
    <mergeCell ref="A213:C213"/>
    <mergeCell ref="E213:F213"/>
    <mergeCell ref="A214:C214"/>
    <mergeCell ref="E214:F214"/>
    <mergeCell ref="A216:F216"/>
    <mergeCell ref="A217:E217"/>
    <mergeCell ref="A215:G215"/>
    <mergeCell ref="A177:C177"/>
    <mergeCell ref="A178:C178"/>
    <mergeCell ref="A176:C176"/>
    <mergeCell ref="A179:C179"/>
    <mergeCell ref="A167:C167"/>
    <mergeCell ref="A175:C175"/>
    <mergeCell ref="A172:C172"/>
    <mergeCell ref="A173:C173"/>
    <mergeCell ref="A174:C174"/>
    <mergeCell ref="A164:C164"/>
    <mergeCell ref="A165:C165"/>
    <mergeCell ref="A170:C170"/>
    <mergeCell ref="A171:C171"/>
    <mergeCell ref="A169:C169"/>
    <mergeCell ref="A166:C166"/>
    <mergeCell ref="E211:F211"/>
    <mergeCell ref="A212:C212"/>
    <mergeCell ref="E212:F212"/>
    <mergeCell ref="A209:C209"/>
    <mergeCell ref="E209:F209"/>
    <mergeCell ref="A210:C210"/>
    <mergeCell ref="A211:C211"/>
    <mergeCell ref="E210:F210"/>
  </mergeCells>
  <printOptions/>
  <pageMargins left="0.2361111111111111" right="0.2361111111111111" top="0.7486111111111111" bottom="0.7479166666666667" header="0.31527777777777777" footer="0.5118055555555555"/>
  <pageSetup firstPageNumber="6" useFirstPageNumber="1" horizontalDpi="300" verticalDpi="300" orientation="portrait" paperSize="9" scale="9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SheetLayoutView="100" zoomScalePageLayoutView="0" workbookViewId="0" topLeftCell="A13">
      <selection activeCell="I17" sqref="I17"/>
    </sheetView>
  </sheetViews>
  <sheetFormatPr defaultColWidth="9.00390625" defaultRowHeight="12.75"/>
  <cols>
    <col min="2" max="2" width="11.125" style="45" customWidth="1"/>
    <col min="3" max="3" width="24.375" style="0" customWidth="1"/>
    <col min="4" max="4" width="0" style="46" hidden="1" customWidth="1"/>
    <col min="5" max="5" width="19.625" style="46" customWidth="1"/>
    <col min="6" max="6" width="26.625" style="46" customWidth="1"/>
    <col min="7" max="8" width="20.875" style="46" customWidth="1"/>
    <col min="9" max="9" width="17.75390625" style="46" customWidth="1"/>
    <col min="10" max="10" width="21.625" style="46" customWidth="1"/>
    <col min="11" max="11" width="18.00390625" style="46" customWidth="1"/>
    <col min="12" max="12" width="17.625" style="46" customWidth="1"/>
    <col min="13" max="13" width="19.00390625" style="46" customWidth="1"/>
    <col min="14" max="14" width="20.125" style="46" customWidth="1"/>
  </cols>
  <sheetData>
    <row r="1" spans="1:14" ht="27" customHeight="1">
      <c r="A1" s="120"/>
      <c r="I1" s="244" t="s">
        <v>174</v>
      </c>
      <c r="J1" s="244"/>
      <c r="K1" s="244"/>
      <c r="L1" s="244"/>
      <c r="M1" s="244"/>
      <c r="N1" s="244"/>
    </row>
    <row r="2" spans="1:14" ht="18.75" customHeight="1">
      <c r="A2" s="241" t="s">
        <v>193</v>
      </c>
      <c r="B2" s="245" t="s">
        <v>175</v>
      </c>
      <c r="C2" s="246" t="s">
        <v>176</v>
      </c>
      <c r="D2" s="247" t="s">
        <v>175</v>
      </c>
      <c r="E2" s="247" t="s">
        <v>99</v>
      </c>
      <c r="F2" s="247" t="s">
        <v>177</v>
      </c>
      <c r="G2" s="247"/>
      <c r="H2" s="247"/>
      <c r="I2" s="247"/>
      <c r="J2" s="247"/>
      <c r="K2" s="247"/>
      <c r="L2" s="247"/>
      <c r="M2" s="247"/>
      <c r="N2" s="247"/>
    </row>
    <row r="3" spans="1:14" ht="18.75" customHeight="1">
      <c r="A3" s="242"/>
      <c r="B3" s="238"/>
      <c r="C3" s="246"/>
      <c r="D3" s="247"/>
      <c r="E3" s="247"/>
      <c r="F3" s="247" t="s">
        <v>107</v>
      </c>
      <c r="G3" s="248" t="s">
        <v>106</v>
      </c>
      <c r="H3" s="248"/>
      <c r="I3" s="47"/>
      <c r="J3" s="248" t="s">
        <v>106</v>
      </c>
      <c r="K3" s="248"/>
      <c r="L3" s="47"/>
      <c r="M3" s="47"/>
      <c r="N3" s="47"/>
    </row>
    <row r="4" spans="1:14" ht="106.5" customHeight="1">
      <c r="A4" s="243"/>
      <c r="B4" s="239"/>
      <c r="C4" s="246"/>
      <c r="D4" s="247"/>
      <c r="E4" s="247"/>
      <c r="F4" s="247"/>
      <c r="G4" s="48" t="s">
        <v>178</v>
      </c>
      <c r="H4" s="48" t="s">
        <v>179</v>
      </c>
      <c r="I4" s="47" t="s">
        <v>110</v>
      </c>
      <c r="J4" s="48" t="s">
        <v>178</v>
      </c>
      <c r="K4" s="48" t="s">
        <v>179</v>
      </c>
      <c r="L4" s="47" t="s">
        <v>111</v>
      </c>
      <c r="M4" s="47" t="s">
        <v>180</v>
      </c>
      <c r="N4" s="47" t="s">
        <v>115</v>
      </c>
    </row>
    <row r="5" spans="1:14" ht="18" customHeight="1">
      <c r="A5" s="129"/>
      <c r="B5" s="236" t="s">
        <v>181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ht="18.75">
      <c r="A6" s="124">
        <v>111</v>
      </c>
      <c r="B6" s="47">
        <v>211</v>
      </c>
      <c r="C6" s="49" t="s">
        <v>182</v>
      </c>
      <c r="D6" s="48">
        <v>211</v>
      </c>
      <c r="E6" s="50">
        <f>F6+I6+L6+M6+N6</f>
        <v>5353293.289999999</v>
      </c>
      <c r="F6" s="50">
        <f>G6+H6</f>
        <v>5353293.289999999</v>
      </c>
      <c r="G6" s="50">
        <f>ПФХД!H146</f>
        <v>614098.6</v>
      </c>
      <c r="H6" s="50">
        <f>ПФХД!H149+ПФХД!H148+ПФХД!H147</f>
        <v>4739194.6899999995</v>
      </c>
      <c r="I6" s="50">
        <f>J6+K6</f>
        <v>0</v>
      </c>
      <c r="J6" s="50"/>
      <c r="K6" s="50">
        <v>0</v>
      </c>
      <c r="L6" s="50">
        <v>0</v>
      </c>
      <c r="M6" s="50">
        <v>0</v>
      </c>
      <c r="N6" s="50">
        <v>0</v>
      </c>
    </row>
    <row r="7" spans="1:14" ht="19.5" customHeight="1">
      <c r="A7" s="126">
        <v>112</v>
      </c>
      <c r="B7" s="119">
        <v>212</v>
      </c>
      <c r="C7" s="51" t="s">
        <v>125</v>
      </c>
      <c r="D7" s="48">
        <v>212</v>
      </c>
      <c r="E7" s="50">
        <f aca="true" t="shared" si="0" ref="E7:E22">F7+I7+L7+M7+N7</f>
        <v>0</v>
      </c>
      <c r="F7" s="50">
        <f aca="true" t="shared" si="1" ref="F7:F15">G7+H7</f>
        <v>0</v>
      </c>
      <c r="G7" s="50">
        <f>ПФХД!H152</f>
        <v>0</v>
      </c>
      <c r="H7" s="50">
        <f>ПФХД!H153</f>
        <v>0</v>
      </c>
      <c r="I7" s="50">
        <f aca="true" t="shared" si="2" ref="I7:I16">J7+K7</f>
        <v>0</v>
      </c>
      <c r="J7" s="50"/>
      <c r="K7" s="50"/>
      <c r="L7" s="50">
        <v>0</v>
      </c>
      <c r="M7" s="50">
        <v>0</v>
      </c>
      <c r="N7" s="50">
        <v>0</v>
      </c>
    </row>
    <row r="8" spans="1:14" ht="37.5">
      <c r="A8" s="127">
        <v>119</v>
      </c>
      <c r="B8" s="119">
        <v>213</v>
      </c>
      <c r="C8" s="51" t="s">
        <v>183</v>
      </c>
      <c r="D8" s="48">
        <v>213</v>
      </c>
      <c r="E8" s="50">
        <f t="shared" si="0"/>
        <v>1470821.7600000002</v>
      </c>
      <c r="F8" s="50">
        <f>G8+H8</f>
        <v>1470821.7600000002</v>
      </c>
      <c r="G8" s="50">
        <f>ПФХД!H156</f>
        <v>17262.29999999998</v>
      </c>
      <c r="H8" s="50">
        <f>ПФХД!H159+ПФХД!H158+ПФХД!H157</f>
        <v>1453559.4600000002</v>
      </c>
      <c r="I8" s="50">
        <f>J8+K8</f>
        <v>0</v>
      </c>
      <c r="J8" s="50"/>
      <c r="K8" s="50"/>
      <c r="L8" s="50">
        <v>0</v>
      </c>
      <c r="M8" s="50">
        <v>0</v>
      </c>
      <c r="N8" s="50">
        <v>0</v>
      </c>
    </row>
    <row r="9" spans="1:14" ht="18" customHeight="1">
      <c r="A9" s="125">
        <v>244</v>
      </c>
      <c r="B9" s="47">
        <v>221</v>
      </c>
      <c r="C9" s="52" t="s">
        <v>131</v>
      </c>
      <c r="D9" s="48">
        <v>221</v>
      </c>
      <c r="E9" s="50">
        <f t="shared" si="0"/>
        <v>18383.879999999997</v>
      </c>
      <c r="F9" s="50">
        <f t="shared" si="1"/>
        <v>18383.879999999997</v>
      </c>
      <c r="G9" s="50">
        <f>ПФХД!G163</f>
        <v>6491.51</v>
      </c>
      <c r="H9" s="50">
        <f>ПФХД!H164</f>
        <v>11892.369999999999</v>
      </c>
      <c r="I9" s="50">
        <f t="shared" si="2"/>
        <v>0</v>
      </c>
      <c r="J9" s="50"/>
      <c r="K9" s="50"/>
      <c r="L9" s="50">
        <v>0</v>
      </c>
      <c r="M9" s="50">
        <v>0</v>
      </c>
      <c r="N9" s="50">
        <v>0</v>
      </c>
    </row>
    <row r="10" spans="1:14" ht="48.75" customHeight="1">
      <c r="A10" s="125">
        <v>244</v>
      </c>
      <c r="B10" s="118">
        <v>222</v>
      </c>
      <c r="C10" s="52" t="s">
        <v>184</v>
      </c>
      <c r="D10" s="48">
        <v>222</v>
      </c>
      <c r="E10" s="50">
        <f t="shared" si="0"/>
        <v>0</v>
      </c>
      <c r="F10" s="50">
        <f t="shared" si="1"/>
        <v>0</v>
      </c>
      <c r="G10" s="50">
        <v>0</v>
      </c>
      <c r="H10" s="50">
        <f>ПФХД!H165</f>
        <v>0</v>
      </c>
      <c r="I10" s="50">
        <f t="shared" si="2"/>
        <v>0</v>
      </c>
      <c r="J10" s="50"/>
      <c r="K10" s="50"/>
      <c r="L10" s="50">
        <v>0</v>
      </c>
      <c r="M10" s="50">
        <v>0</v>
      </c>
      <c r="N10" s="50">
        <v>0</v>
      </c>
    </row>
    <row r="11" spans="1:14" ht="42" customHeight="1">
      <c r="A11" s="125">
        <v>244</v>
      </c>
      <c r="B11" s="117">
        <v>223</v>
      </c>
      <c r="C11" s="52" t="s">
        <v>136</v>
      </c>
      <c r="D11" s="48">
        <v>223</v>
      </c>
      <c r="E11" s="50">
        <f t="shared" si="0"/>
        <v>454749.25</v>
      </c>
      <c r="F11" s="50">
        <f t="shared" si="1"/>
        <v>454749.25</v>
      </c>
      <c r="G11" s="50">
        <f>ПФХД!H168</f>
        <v>294344.38</v>
      </c>
      <c r="H11" s="50">
        <f>ПФХД!H167</f>
        <v>160404.87</v>
      </c>
      <c r="I11" s="50">
        <f t="shared" si="2"/>
        <v>0</v>
      </c>
      <c r="J11" s="50"/>
      <c r="K11" s="50"/>
      <c r="L11" s="50">
        <v>0</v>
      </c>
      <c r="M11" s="50">
        <v>0</v>
      </c>
      <c r="N11" s="50">
        <v>0</v>
      </c>
    </row>
    <row r="12" spans="1:14" ht="66" customHeight="1">
      <c r="A12" s="125">
        <v>244</v>
      </c>
      <c r="B12" s="47">
        <v>224</v>
      </c>
      <c r="C12" s="52" t="s">
        <v>138</v>
      </c>
      <c r="D12" s="48">
        <v>224</v>
      </c>
      <c r="E12" s="50">
        <f t="shared" si="0"/>
        <v>0</v>
      </c>
      <c r="F12" s="50">
        <f t="shared" si="1"/>
        <v>0</v>
      </c>
      <c r="G12" s="50">
        <v>0</v>
      </c>
      <c r="H12" s="50"/>
      <c r="I12" s="50">
        <f t="shared" si="2"/>
        <v>0</v>
      </c>
      <c r="J12" s="50"/>
      <c r="K12" s="50"/>
      <c r="L12" s="50">
        <v>0</v>
      </c>
      <c r="M12" s="50">
        <v>0</v>
      </c>
      <c r="N12" s="50">
        <v>0</v>
      </c>
    </row>
    <row r="13" spans="1:14" ht="60.75" customHeight="1">
      <c r="A13" s="125">
        <v>244</v>
      </c>
      <c r="B13" s="47">
        <v>225</v>
      </c>
      <c r="C13" s="52" t="s">
        <v>140</v>
      </c>
      <c r="D13" s="48">
        <v>225</v>
      </c>
      <c r="E13" s="50">
        <f t="shared" si="0"/>
        <v>225890.81999999998</v>
      </c>
      <c r="F13" s="50">
        <f>H13+G13</f>
        <v>221024.58</v>
      </c>
      <c r="G13" s="50">
        <f>ПФХД!H171</f>
        <v>211024.58</v>
      </c>
      <c r="H13" s="50">
        <f>ПФХД!H172</f>
        <v>10000</v>
      </c>
      <c r="I13" s="50">
        <f t="shared" si="2"/>
        <v>4866.239999999991</v>
      </c>
      <c r="J13" s="50">
        <f>ПФХД!H173+ПФХД!H175</f>
        <v>4866.239999999991</v>
      </c>
      <c r="K13" s="50">
        <f>ПФХД!H174</f>
        <v>0</v>
      </c>
      <c r="L13" s="50">
        <v>0</v>
      </c>
      <c r="M13" s="50">
        <v>0</v>
      </c>
      <c r="N13" s="50">
        <v>0</v>
      </c>
    </row>
    <row r="14" spans="1:14" ht="39.75" customHeight="1">
      <c r="A14" s="125">
        <v>244</v>
      </c>
      <c r="B14" s="118">
        <v>226</v>
      </c>
      <c r="C14" s="52" t="s">
        <v>142</v>
      </c>
      <c r="D14" s="48">
        <v>226</v>
      </c>
      <c r="E14" s="50">
        <f t="shared" si="0"/>
        <v>111899</v>
      </c>
      <c r="F14" s="50">
        <f>G14+H14</f>
        <v>51913</v>
      </c>
      <c r="G14" s="50">
        <f>ПФХД!G177</f>
        <v>30000</v>
      </c>
      <c r="H14" s="50">
        <f>ПФХД!H178</f>
        <v>21913</v>
      </c>
      <c r="I14" s="50">
        <f t="shared" si="2"/>
        <v>59986</v>
      </c>
      <c r="J14" s="50">
        <f>ПФХД!G180</f>
        <v>59986</v>
      </c>
      <c r="K14" s="50">
        <f>ПФХД!H179</f>
        <v>0</v>
      </c>
      <c r="L14" s="50">
        <v>0</v>
      </c>
      <c r="M14" s="50">
        <v>0</v>
      </c>
      <c r="N14" s="50">
        <v>0</v>
      </c>
    </row>
    <row r="15" spans="1:14" ht="63" customHeight="1">
      <c r="A15" s="125">
        <v>321</v>
      </c>
      <c r="B15" s="117">
        <v>262</v>
      </c>
      <c r="C15" s="52" t="s">
        <v>185</v>
      </c>
      <c r="D15" s="48">
        <v>262</v>
      </c>
      <c r="E15" s="50">
        <f t="shared" si="0"/>
        <v>335118.67</v>
      </c>
      <c r="F15" s="50">
        <f t="shared" si="1"/>
        <v>0</v>
      </c>
      <c r="G15" s="50">
        <v>0</v>
      </c>
      <c r="H15" s="50"/>
      <c r="I15" s="50">
        <f t="shared" si="2"/>
        <v>335118.67</v>
      </c>
      <c r="J15" s="50"/>
      <c r="K15" s="50">
        <f>ПФХД!H184</f>
        <v>335118.67</v>
      </c>
      <c r="L15" s="50">
        <v>0</v>
      </c>
      <c r="M15" s="50">
        <v>0</v>
      </c>
      <c r="N15" s="50">
        <v>0</v>
      </c>
    </row>
    <row r="16" spans="1:14" ht="19.5" customHeight="1">
      <c r="A16" s="125"/>
      <c r="B16" s="47">
        <v>290</v>
      </c>
      <c r="C16" s="52" t="s">
        <v>152</v>
      </c>
      <c r="D16" s="48">
        <v>290</v>
      </c>
      <c r="E16" s="50">
        <f>F16+I16+L16+M16+N16</f>
        <v>19441.920000000002</v>
      </c>
      <c r="F16" s="50">
        <f>G16+H16</f>
        <v>0</v>
      </c>
      <c r="G16" s="50">
        <v>0</v>
      </c>
      <c r="H16" s="50">
        <f>H17+H19+H20</f>
        <v>0</v>
      </c>
      <c r="I16" s="50">
        <f t="shared" si="2"/>
        <v>19441.920000000002</v>
      </c>
      <c r="J16" s="50">
        <f>ПФХД!H190</f>
        <v>19441.920000000002</v>
      </c>
      <c r="K16" s="50"/>
      <c r="L16" s="50">
        <v>0</v>
      </c>
      <c r="M16" s="50">
        <v>0</v>
      </c>
      <c r="N16" s="50">
        <v>0</v>
      </c>
    </row>
    <row r="17" spans="1:14" ht="19.5" customHeight="1">
      <c r="A17" s="125">
        <v>831</v>
      </c>
      <c r="B17" s="118">
        <v>29004</v>
      </c>
      <c r="C17" s="52" t="s">
        <v>152</v>
      </c>
      <c r="D17" s="48"/>
      <c r="E17" s="50"/>
      <c r="F17" s="50"/>
      <c r="G17" s="50"/>
      <c r="H17" s="50"/>
      <c r="I17" s="50">
        <f>J17</f>
        <v>6556.55</v>
      </c>
      <c r="J17" s="50">
        <v>6556.55</v>
      </c>
      <c r="K17" s="50"/>
      <c r="L17" s="50"/>
      <c r="M17" s="50"/>
      <c r="N17" s="50"/>
    </row>
    <row r="18" spans="1:14" ht="19.5" customHeight="1">
      <c r="A18" s="131">
        <v>831</v>
      </c>
      <c r="B18" s="123">
        <v>296</v>
      </c>
      <c r="C18" s="52" t="s">
        <v>152</v>
      </c>
      <c r="D18" s="48"/>
      <c r="E18" s="50"/>
      <c r="F18" s="50"/>
      <c r="G18" s="50"/>
      <c r="H18" s="50"/>
      <c r="I18" s="50">
        <v>1999</v>
      </c>
      <c r="J18" s="50">
        <v>1999</v>
      </c>
      <c r="K18" s="50"/>
      <c r="L18" s="50"/>
      <c r="M18" s="50"/>
      <c r="N18" s="50"/>
    </row>
    <row r="19" spans="1:14" ht="19.5" customHeight="1">
      <c r="A19" s="126">
        <v>852</v>
      </c>
      <c r="B19" s="123">
        <v>29001</v>
      </c>
      <c r="C19" s="52" t="s">
        <v>152</v>
      </c>
      <c r="D19" s="48"/>
      <c r="E19" s="50"/>
      <c r="F19" s="50"/>
      <c r="G19" s="50"/>
      <c r="H19" s="50"/>
      <c r="I19" s="50">
        <f>J19</f>
        <v>750</v>
      </c>
      <c r="J19" s="50">
        <f>ПФХД!H193</f>
        <v>750</v>
      </c>
      <c r="K19" s="50"/>
      <c r="L19" s="50"/>
      <c r="M19" s="50"/>
      <c r="N19" s="50"/>
    </row>
    <row r="20" spans="1:14" ht="19.5" customHeight="1">
      <c r="A20" s="128">
        <v>853</v>
      </c>
      <c r="B20" s="115">
        <v>29004</v>
      </c>
      <c r="C20" s="52" t="s">
        <v>152</v>
      </c>
      <c r="D20" s="48"/>
      <c r="E20" s="50"/>
      <c r="F20" s="50"/>
      <c r="G20" s="50"/>
      <c r="H20" s="50">
        <f>ПФХД!H189</f>
        <v>0</v>
      </c>
      <c r="I20" s="50">
        <f>J20</f>
        <v>10136.37</v>
      </c>
      <c r="J20" s="50">
        <f>ПФХД!H194</f>
        <v>10136.37</v>
      </c>
      <c r="K20" s="50"/>
      <c r="L20" s="50"/>
      <c r="M20" s="50"/>
      <c r="N20" s="50"/>
    </row>
    <row r="21" spans="1:14" ht="41.25" customHeight="1">
      <c r="A21" s="124">
        <v>244</v>
      </c>
      <c r="B21" s="115">
        <v>310</v>
      </c>
      <c r="C21" s="52" t="s">
        <v>186</v>
      </c>
      <c r="D21" s="48">
        <v>310</v>
      </c>
      <c r="E21" s="50">
        <f t="shared" si="0"/>
        <v>240321</v>
      </c>
      <c r="F21" s="50">
        <f>G21+H21</f>
        <v>240321</v>
      </c>
      <c r="G21" s="50">
        <f>ПФХД!H200</f>
        <v>4730</v>
      </c>
      <c r="H21" s="50">
        <f>ПФХД!H199</f>
        <v>235591</v>
      </c>
      <c r="I21" s="50">
        <f>K21</f>
        <v>0</v>
      </c>
      <c r="J21" s="50"/>
      <c r="K21" s="50"/>
      <c r="L21" s="50">
        <v>0</v>
      </c>
      <c r="M21" s="50">
        <v>0</v>
      </c>
      <c r="N21" s="50">
        <v>0</v>
      </c>
    </row>
    <row r="22" spans="1:14" ht="81.75" customHeight="1">
      <c r="A22" s="128">
        <v>244</v>
      </c>
      <c r="B22" s="116">
        <v>340</v>
      </c>
      <c r="C22" s="113" t="s">
        <v>161</v>
      </c>
      <c r="D22" s="48">
        <v>340</v>
      </c>
      <c r="E22" s="50">
        <f t="shared" si="0"/>
        <v>1317541.29</v>
      </c>
      <c r="F22" s="50">
        <f>H22+G22</f>
        <v>124272.57</v>
      </c>
      <c r="G22" s="50">
        <f>ПФХД!H205</f>
        <v>1000</v>
      </c>
      <c r="H22" s="50">
        <f>ПФХД!H206</f>
        <v>123272.57</v>
      </c>
      <c r="I22" s="50">
        <f>K22+J22</f>
        <v>38968.87000000001</v>
      </c>
      <c r="J22" s="50">
        <f>ПФХД!G207</f>
        <v>38968.87000000001</v>
      </c>
      <c r="K22" s="50"/>
      <c r="L22" s="50">
        <v>0</v>
      </c>
      <c r="M22" s="50">
        <f>ПФХД!H208</f>
        <v>1154299.85</v>
      </c>
      <c r="N22" s="50">
        <v>0</v>
      </c>
    </row>
    <row r="23" spans="1:14" ht="12.75" customHeight="1" hidden="1">
      <c r="A23" s="121"/>
      <c r="B23" s="238"/>
      <c r="C23" s="113" t="s">
        <v>165</v>
      </c>
      <c r="D23" s="48"/>
      <c r="E23" s="240">
        <v>0</v>
      </c>
      <c r="F23" s="240">
        <v>0</v>
      </c>
      <c r="G23" s="50"/>
      <c r="H23" s="50"/>
      <c r="I23" s="240">
        <v>0</v>
      </c>
      <c r="J23" s="50"/>
      <c r="K23" s="50"/>
      <c r="L23" s="240">
        <v>0</v>
      </c>
      <c r="M23" s="240">
        <v>0</v>
      </c>
      <c r="N23" s="240">
        <v>0</v>
      </c>
    </row>
    <row r="24" spans="1:14" ht="243.75" hidden="1">
      <c r="A24" s="122"/>
      <c r="B24" s="239"/>
      <c r="C24" s="114" t="s">
        <v>187</v>
      </c>
      <c r="D24" s="48"/>
      <c r="E24" s="240"/>
      <c r="F24" s="240"/>
      <c r="G24" s="50"/>
      <c r="H24" s="50"/>
      <c r="I24" s="240"/>
      <c r="J24" s="50"/>
      <c r="K24" s="50"/>
      <c r="L24" s="240"/>
      <c r="M24" s="240"/>
      <c r="N24" s="240"/>
    </row>
    <row r="25" spans="1:14" ht="18" customHeight="1">
      <c r="A25" s="121"/>
      <c r="B25" s="234" t="s">
        <v>188</v>
      </c>
      <c r="C25" s="235"/>
      <c r="D25" s="53"/>
      <c r="E25" s="54">
        <f>E6+E7+E8+E9+E10+E11+E12+E13+E14+E15+E16+E21+E22+E23</f>
        <v>9547460.879999999</v>
      </c>
      <c r="F25" s="54">
        <f>SUM(F6:F24)</f>
        <v>7934779.329999999</v>
      </c>
      <c r="G25" s="54">
        <f>G6+G7+G8+G9+G10+G11+G12+G13+G14+G15+G16+G21+G22+G23</f>
        <v>1178951.3699999999</v>
      </c>
      <c r="H25" s="54">
        <f>H6+H7+H8+H9+H10+H11+H12+H13+H14+H15+H16+H21+H22+H23</f>
        <v>6755827.96</v>
      </c>
      <c r="I25" s="54">
        <f>I6+I7+I8+I9+I10+I11+I12+I13+I14+I15+I16+I22</f>
        <v>458381.69999999995</v>
      </c>
      <c r="J25" s="54">
        <f>J6+J7+J8+J9+J10+J11+J13+J14+J15+J16+J21+J22</f>
        <v>123263.03</v>
      </c>
      <c r="K25" s="54">
        <f>SUM(K6:K24)</f>
        <v>335118.67</v>
      </c>
      <c r="L25" s="54">
        <f>SUM(L6:L24)</f>
        <v>0</v>
      </c>
      <c r="M25" s="54">
        <f>SUM(M6:M24)</f>
        <v>1154299.85</v>
      </c>
      <c r="N25" s="54">
        <f>SUM(N6:N24)</f>
        <v>0</v>
      </c>
    </row>
    <row r="29" ht="12.75">
      <c r="F29" s="55"/>
    </row>
  </sheetData>
  <sheetProtection selectLockedCells="1" selectUnlockedCells="1"/>
  <mergeCells count="19">
    <mergeCell ref="A2:A4"/>
    <mergeCell ref="I1:N1"/>
    <mergeCell ref="B2:B4"/>
    <mergeCell ref="C2:C4"/>
    <mergeCell ref="D2:D4"/>
    <mergeCell ref="E2:E4"/>
    <mergeCell ref="F2:N2"/>
    <mergeCell ref="F3:F4"/>
    <mergeCell ref="G3:H3"/>
    <mergeCell ref="J3:K3"/>
    <mergeCell ref="B25:C25"/>
    <mergeCell ref="B5:N5"/>
    <mergeCell ref="B23:B24"/>
    <mergeCell ref="E23:E24"/>
    <mergeCell ref="F23:F24"/>
    <mergeCell ref="I23:I24"/>
    <mergeCell ref="L23:L24"/>
    <mergeCell ref="M23:M24"/>
    <mergeCell ref="N23:N24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Рукавишникова</cp:lastModifiedBy>
  <cp:lastPrinted>2019-01-11T10:03:55Z</cp:lastPrinted>
  <dcterms:modified xsi:type="dcterms:W3CDTF">2019-02-19T16:07:18Z</dcterms:modified>
  <cp:category/>
  <cp:version/>
  <cp:contentType/>
  <cp:contentStatus/>
</cp:coreProperties>
</file>